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980" firstSheet="2" activeTab="8"/>
  </bookViews>
  <sheets>
    <sheet name="1.1. ФОТ связан" sheetId="23" r:id="rId1"/>
    <sheet name="2.1. Коммунальные услуги" sheetId="32" r:id="rId2"/>
    <sheet name="1.2. МЗ и ОЦДИ" sheetId="25" r:id="rId3"/>
    <sheet name="2.2. Содерж. недвиж. имущества" sheetId="20" r:id="rId4"/>
    <sheet name="2.3. Содержание ОЦДИ" sheetId="19" r:id="rId5"/>
    <sheet name="2.6. ФОТ НЕ связан (2)" sheetId="24" r:id="rId6"/>
    <sheet name="2.4. Услуги связи" sheetId="29" r:id="rId7"/>
    <sheet name="2.5. Транспортные услуги" sheetId="17" r:id="rId8"/>
    <sheet name="значение" sheetId="30" r:id="rId9"/>
    <sheet name="Итого по услугам" sheetId="21" r:id="rId10"/>
    <sheet name="Всего сумма  ПФХД" sheetId="11" r:id="rId11"/>
  </sheets>
  <definedNames>
    <definedName name="XDO_?ACTDOMCODE?">#REF!</definedName>
    <definedName name="XDO_?CSMCTGY_NAME?">#REF!</definedName>
    <definedName name="XDO_?inst_Fullname?">#REF!</definedName>
    <definedName name="XDO_?INST_NAME?">#REF!</definedName>
    <definedName name="XDO_?NAME_1?">#REF!</definedName>
    <definedName name="XDO_?NAME_2?">#REF!</definedName>
    <definedName name="XDO_?NAME_CODE?">#REF!</definedName>
    <definedName name="XDO_?NAME_NAME?">#REF!</definedName>
    <definedName name="XDO_?NPA_DESCRIPTIONS?">#REF!</definedName>
    <definedName name="XDO_?QI_NAME?">#REF!</definedName>
    <definedName name="XDO_?RCA_CODE?">#REF!</definedName>
    <definedName name="XDO_?REGRNUMBER?">#REF!</definedName>
    <definedName name="XDO_?SC_NAME_1?">#REF!</definedName>
    <definedName name="XDO_?SC_NAME_2?">#REF!</definedName>
    <definedName name="XDO_?SC_NAME_3?">#REF!</definedName>
    <definedName name="XDO_?Service_Belong210FL?">#REF!</definedName>
    <definedName name="XDO_?Service_NcsrlyBelong210FL?">#REF!</definedName>
    <definedName name="XDO_?SVCKIND?">#REF!</definedName>
    <definedName name="XDO_?SVCPAID?">#REF!</definedName>
    <definedName name="XDO_?VOLIND_NAME?">#REF!</definedName>
    <definedName name="XDO_?XDOFIELD1?">#REF!</definedName>
    <definedName name="XDO_?XDOFIELD2?">#REF!</definedName>
    <definedName name="XDO_?XDOFIELD3?">#REF!</definedName>
    <definedName name="XDO_GROUP_?HEADER?">#REF!</definedName>
    <definedName name="XDO_GROUP_?SERVICE_LIST?">#REF!</definedName>
  </definedNames>
  <calcPr calcId="124519"/>
</workbook>
</file>

<file path=xl/calcChain.xml><?xml version="1.0" encoding="utf-8"?>
<calcChain xmlns="http://schemas.openxmlformats.org/spreadsheetml/2006/main">
  <c r="F15" i="30"/>
  <c r="E15"/>
  <c r="D15"/>
  <c r="C6" i="11"/>
  <c r="D13" i="32"/>
  <c r="E12" s="1"/>
  <c r="E11"/>
  <c r="C30" s="1"/>
  <c r="E30" s="1"/>
  <c r="C38" l="1"/>
  <c r="E38" s="1"/>
  <c r="C37"/>
  <c r="E37" s="1"/>
  <c r="C36"/>
  <c r="E36" s="1"/>
  <c r="C35"/>
  <c r="E35" s="1"/>
  <c r="E10"/>
  <c r="C27"/>
  <c r="E27" s="1"/>
  <c r="C28"/>
  <c r="E28" s="1"/>
  <c r="C29"/>
  <c r="E29" s="1"/>
  <c r="E13" l="1"/>
  <c r="C21"/>
  <c r="E21" s="1"/>
  <c r="C20"/>
  <c r="E20" s="1"/>
  <c r="C19"/>
  <c r="E19" s="1"/>
  <c r="C18"/>
  <c r="E18" s="1"/>
  <c r="E22" s="1"/>
  <c r="F10" s="1"/>
  <c r="E31"/>
  <c r="F11" s="1"/>
  <c r="G11" s="1"/>
  <c r="E39"/>
  <c r="F12" s="1"/>
  <c r="G12" s="1"/>
  <c r="G10" l="1"/>
  <c r="G13" s="1"/>
  <c r="F13"/>
  <c r="B7" i="29" l="1"/>
  <c r="C20" i="30"/>
  <c r="C13"/>
  <c r="C21" s="1"/>
  <c r="D13" i="29"/>
  <c r="E12" s="1"/>
  <c r="E11" l="1"/>
  <c r="C29" s="1"/>
  <c r="E29" s="1"/>
  <c r="C36"/>
  <c r="E36" s="1"/>
  <c r="C35"/>
  <c r="E35" s="1"/>
  <c r="C34"/>
  <c r="E34" s="1"/>
  <c r="E10"/>
  <c r="C27"/>
  <c r="E27" s="1"/>
  <c r="C28"/>
  <c r="E28" s="1"/>
  <c r="E30" l="1"/>
  <c r="F11" s="1"/>
  <c r="G11" s="1"/>
  <c r="E17" i="30" s="1"/>
  <c r="E37" i="29"/>
  <c r="F12" s="1"/>
  <c r="G12" s="1"/>
  <c r="F17" i="30" s="1"/>
  <c r="E13" i="29"/>
  <c r="C21"/>
  <c r="E21" s="1"/>
  <c r="C20"/>
  <c r="E20" s="1"/>
  <c r="C19"/>
  <c r="E19" s="1"/>
  <c r="E22" l="1"/>
  <c r="F10" s="1"/>
  <c r="G10" l="1"/>
  <c r="F13"/>
  <c r="C4" i="11" s="1"/>
  <c r="G13" i="29" l="1"/>
  <c r="D17" i="30"/>
  <c r="D49" i="19"/>
  <c r="D78"/>
  <c r="D28"/>
  <c r="E35" i="25"/>
  <c r="E34"/>
  <c r="E33"/>
  <c r="E32"/>
  <c r="E24"/>
  <c r="E16"/>
  <c r="E14"/>
  <c r="D9"/>
  <c r="E8" s="1"/>
  <c r="E6" l="1"/>
  <c r="E17" s="1"/>
  <c r="E7"/>
  <c r="E26" s="1"/>
  <c r="E36"/>
  <c r="E38" s="1"/>
  <c r="E9"/>
  <c r="E18"/>
  <c r="E25"/>
  <c r="E27" s="1"/>
  <c r="F7" s="1"/>
  <c r="G7" s="1"/>
  <c r="E11" i="30" s="1"/>
  <c r="E19" i="25" l="1"/>
  <c r="F6" s="1"/>
  <c r="G6" s="1"/>
  <c r="F8"/>
  <c r="G8" s="1"/>
  <c r="F11" i="30" s="1"/>
  <c r="F9" i="25" l="1"/>
  <c r="C8" i="11" s="1"/>
  <c r="G9" i="25"/>
  <c r="D11" i="30"/>
  <c r="E28" i="24"/>
  <c r="E29" s="1"/>
  <c r="F9" s="1"/>
  <c r="G9" s="1"/>
  <c r="F19" i="30" s="1"/>
  <c r="E21" i="24"/>
  <c r="E22" s="1"/>
  <c r="F8" s="1"/>
  <c r="G8" s="1"/>
  <c r="E19" i="30" s="1"/>
  <c r="E15" i="24"/>
  <c r="E16" s="1"/>
  <c r="F7" s="1"/>
  <c r="G7" s="1"/>
  <c r="C15"/>
  <c r="D10"/>
  <c r="E9" s="1"/>
  <c r="G3"/>
  <c r="E29" i="23"/>
  <c r="E30" s="1"/>
  <c r="F10" s="1"/>
  <c r="G10" s="1"/>
  <c r="F10" i="30" s="1"/>
  <c r="E22" i="23"/>
  <c r="E23" s="1"/>
  <c r="F9" s="1"/>
  <c r="G9" s="1"/>
  <c r="E10" i="30" s="1"/>
  <c r="E16" i="23"/>
  <c r="E17" s="1"/>
  <c r="F8" s="1"/>
  <c r="G8" s="1"/>
  <c r="C16"/>
  <c r="D11"/>
  <c r="E10" s="1"/>
  <c r="G3"/>
  <c r="E9" l="1"/>
  <c r="E8"/>
  <c r="G4" i="24"/>
  <c r="E8"/>
  <c r="G5"/>
  <c r="G10"/>
  <c r="D19" i="30"/>
  <c r="G4" i="23"/>
  <c r="G5" s="1"/>
  <c r="G11"/>
  <c r="D10" i="30"/>
  <c r="F10" i="24"/>
  <c r="E7"/>
  <c r="E10" s="1"/>
  <c r="F11" i="23"/>
  <c r="C3" i="11" s="1"/>
  <c r="E11" i="23" l="1"/>
  <c r="E76" i="19"/>
  <c r="E75"/>
  <c r="E74"/>
  <c r="E73"/>
  <c r="E72"/>
  <c r="E71"/>
  <c r="E70"/>
  <c r="E69"/>
  <c r="E68"/>
  <c r="E67"/>
  <c r="E66"/>
  <c r="E65"/>
  <c r="E64"/>
  <c r="E63"/>
  <c r="E62"/>
  <c r="E48"/>
  <c r="E47"/>
  <c r="E46"/>
  <c r="E45"/>
  <c r="E44"/>
  <c r="E43"/>
  <c r="E42"/>
  <c r="E41"/>
  <c r="E40"/>
  <c r="E39"/>
  <c r="E38"/>
  <c r="E37"/>
  <c r="E36"/>
  <c r="E35"/>
  <c r="E78" l="1"/>
  <c r="F6" s="1"/>
  <c r="D7" i="20" l="1"/>
  <c r="E5" s="1"/>
  <c r="D7" i="19"/>
  <c r="E6" s="1"/>
  <c r="E13" i="17"/>
  <c r="F6" s="1"/>
  <c r="D9"/>
  <c r="G8" l="1"/>
  <c r="F18" i="30" s="1"/>
  <c r="E5" i="19"/>
  <c r="E4" i="20"/>
  <c r="E6"/>
  <c r="C20"/>
  <c r="E20" s="1"/>
  <c r="C19"/>
  <c r="E19" s="1"/>
  <c r="E4" i="19"/>
  <c r="G7" i="17"/>
  <c r="E18" i="30" s="1"/>
  <c r="E9" i="17"/>
  <c r="E33" i="19" l="1"/>
  <c r="E34"/>
  <c r="E13"/>
  <c r="E26"/>
  <c r="E24"/>
  <c r="E22"/>
  <c r="E20"/>
  <c r="E27"/>
  <c r="E25"/>
  <c r="E23"/>
  <c r="E21"/>
  <c r="G6"/>
  <c r="F16" i="30" s="1"/>
  <c r="F20" s="1"/>
  <c r="C12" i="20"/>
  <c r="E12" s="1"/>
  <c r="C13"/>
  <c r="E13" s="1"/>
  <c r="E18" i="19"/>
  <c r="E21" i="20"/>
  <c r="F5" s="1"/>
  <c r="G5" s="1"/>
  <c r="E12" i="30" s="1"/>
  <c r="E13" s="1"/>
  <c r="E7" i="20"/>
  <c r="C26"/>
  <c r="E26" s="1"/>
  <c r="C27"/>
  <c r="E27" s="1"/>
  <c r="E7" i="19"/>
  <c r="E12"/>
  <c r="E19"/>
  <c r="E15"/>
  <c r="E17"/>
  <c r="E14"/>
  <c r="E16"/>
  <c r="G6" i="17"/>
  <c r="F9"/>
  <c r="C5" i="11" s="1"/>
  <c r="G9" i="17" l="1"/>
  <c r="D18" i="30"/>
  <c r="E49" i="19"/>
  <c r="F5" s="1"/>
  <c r="G5" s="1"/>
  <c r="E16" i="30" s="1"/>
  <c r="E20" s="1"/>
  <c r="E21" s="1"/>
  <c r="C6" i="21" s="1"/>
  <c r="E28" i="19"/>
  <c r="F4" s="1"/>
  <c r="E14" i="20"/>
  <c r="F4" s="1"/>
  <c r="G4" s="1"/>
  <c r="D12" i="30" s="1"/>
  <c r="D13" s="1"/>
  <c r="E28" i="20"/>
  <c r="F6" s="1"/>
  <c r="G6" s="1"/>
  <c r="F12" i="30" s="1"/>
  <c r="F13" s="1"/>
  <c r="F21" s="1"/>
  <c r="C7" i="21" s="1"/>
  <c r="G7" i="20" l="1"/>
  <c r="F7"/>
  <c r="G4" i="19"/>
  <c r="F7"/>
  <c r="C7" i="11" s="1"/>
  <c r="E9"/>
  <c r="G5"/>
  <c r="G7" i="19" l="1"/>
  <c r="D16" i="30"/>
  <c r="D20" s="1"/>
  <c r="D21" s="1"/>
  <c r="C5" i="21" s="1"/>
  <c r="G7" i="11"/>
  <c r="D6" i="21"/>
  <c r="G8" i="11"/>
  <c r="G6"/>
  <c r="D5" i="21" l="1"/>
  <c r="D7"/>
  <c r="G4" i="11"/>
  <c r="D8" i="21" l="1"/>
  <c r="C8"/>
  <c r="C9" i="11" l="1"/>
  <c r="G3"/>
  <c r="G9" l="1"/>
</calcChain>
</file>

<file path=xl/sharedStrings.xml><?xml version="1.0" encoding="utf-8"?>
<sst xmlns="http://schemas.openxmlformats.org/spreadsheetml/2006/main" count="550" uniqueCount="125">
  <si>
    <t>Заправка и восстановление картриджа, текущий ремонт оргтехники</t>
  </si>
  <si>
    <t>договор</t>
  </si>
  <si>
    <t>телефон</t>
  </si>
  <si>
    <t>ИТОГО</t>
  </si>
  <si>
    <t>Бумага</t>
  </si>
  <si>
    <t>Канц. Товары</t>
  </si>
  <si>
    <t>Хоз. Товары</t>
  </si>
  <si>
    <t>сумма в год</t>
  </si>
  <si>
    <t>Нормативный объем</t>
  </si>
  <si>
    <t>Тариф (цена), руб.</t>
  </si>
  <si>
    <t>ОСАГО</t>
  </si>
  <si>
    <t>Медосмотр сотрудников</t>
  </si>
  <si>
    <t>ВСЕГО</t>
  </si>
  <si>
    <t>откл</t>
  </si>
  <si>
    <t>КОСГУ</t>
  </si>
  <si>
    <t>Факт</t>
  </si>
  <si>
    <t>План</t>
  </si>
  <si>
    <t>Тип  учреждения</t>
  </si>
  <si>
    <t>оказываемые услуги</t>
  </si>
  <si>
    <t xml:space="preserve">кол-во получателей </t>
  </si>
  <si>
    <t>% соотношения</t>
  </si>
  <si>
    <t>нестационарный</t>
  </si>
  <si>
    <t xml:space="preserve">предоставление социального обслуживания в полустационарной форме </t>
  </si>
  <si>
    <t>Наименование показателя</t>
  </si>
  <si>
    <t>Сумма</t>
  </si>
  <si>
    <t>начисления на выплаты по оплате труда</t>
  </si>
  <si>
    <t>Реестровый номер</t>
  </si>
  <si>
    <t>Обслуживание на дому (очная)</t>
  </si>
  <si>
    <t>Обслуживание на дому (заочная)</t>
  </si>
  <si>
    <r>
      <t xml:space="preserve">Обслуживание на дому </t>
    </r>
    <r>
      <rPr>
        <sz val="12"/>
        <color rgb="FFFF0000"/>
        <rFont val="Times New Roman"/>
        <family val="1"/>
        <charset val="204"/>
      </rPr>
      <t>(очная)</t>
    </r>
  </si>
  <si>
    <r>
      <t xml:space="preserve">Обслуживание на дому </t>
    </r>
    <r>
      <rPr>
        <sz val="12"/>
        <color rgb="FFFF0000"/>
        <rFont val="Times New Roman"/>
        <family val="1"/>
        <charset val="204"/>
      </rPr>
      <t>(заочная)</t>
    </r>
  </si>
  <si>
    <t>на 1 получателя услуги в год
=гр.5/гр.3</t>
  </si>
  <si>
    <t>Оплата труда персонала, НЕ принимающего непосредственное участие в оказании услуги</t>
  </si>
  <si>
    <t>Канцелярские товары</t>
  </si>
  <si>
    <t>Ед. измерения</t>
  </si>
  <si>
    <t>Ед. измерения нормы</t>
  </si>
  <si>
    <t>пачек в год</t>
  </si>
  <si>
    <t xml:space="preserve">Всего расходов по подстатье 340 </t>
  </si>
  <si>
    <t>Всего расходов по подстатье 340 »</t>
  </si>
  <si>
    <t>Стоимость</t>
  </si>
  <si>
    <t>интернет</t>
  </si>
  <si>
    <t>Всего расходов по подстатье211,213</t>
  </si>
  <si>
    <t>Оплата труда персонала,  принимающего непосредственное участие в оказании услуги</t>
  </si>
  <si>
    <t xml:space="preserve">Фонд заработной платы: в соответствии со штатным расписанием (с учетом стимулирующих выплат)  (руб.)                                                                                        </t>
  </si>
  <si>
    <t>Начисления на ФОТ - коэффициент 1,302 = (руб.)</t>
  </si>
  <si>
    <t xml:space="preserve">Количество </t>
  </si>
  <si>
    <t>Всего расходов по подстатье 222 «Транспортные услуги»</t>
  </si>
  <si>
    <t>командировочные расходы</t>
  </si>
  <si>
    <t>в год:</t>
  </si>
  <si>
    <t>Всего расходов по подстатье 221</t>
  </si>
  <si>
    <t>кол-во номеров</t>
  </si>
  <si>
    <t xml:space="preserve">договор </t>
  </si>
  <si>
    <t>кол-во оказанных услуг (чел)</t>
  </si>
  <si>
    <t>Обслуживание пожарной сигнализации</t>
  </si>
  <si>
    <t>Обслуживание пож.-охр. Сигнализации</t>
  </si>
  <si>
    <t>Всего расходов по подстатьям 225,226,212</t>
  </si>
  <si>
    <t>Всего расходов по подстатьям 225,226,340,290</t>
  </si>
  <si>
    <t>Налог на негативное воздействие на окр.среду</t>
  </si>
  <si>
    <t>Консультативные услуги "1С"</t>
  </si>
  <si>
    <t>225,226,212,340,290</t>
  </si>
  <si>
    <t>почтовые услуги</t>
  </si>
  <si>
    <t>связанные с услугами</t>
  </si>
  <si>
    <t>штук</t>
  </si>
  <si>
    <t>техосмотр и ремонт автомобилей</t>
  </si>
  <si>
    <t>Ремонт и обслуживание электропроводки</t>
  </si>
  <si>
    <t>Вывоз ТБО</t>
  </si>
  <si>
    <t>Дезинсекция</t>
  </si>
  <si>
    <t>Обучение сотрудников</t>
  </si>
  <si>
    <t>Подписка</t>
  </si>
  <si>
    <t>Канцтовары</t>
  </si>
  <si>
    <t>Хозтовары</t>
  </si>
  <si>
    <t>Комплектующие к оргтехнике</t>
  </si>
  <si>
    <t>Директор                                              М.Н. Кречкивская</t>
  </si>
  <si>
    <t>Главный бухгалтер                            А.В. Божкова</t>
  </si>
  <si>
    <t>Исполнитель: Божкова Анна Викторовна т.32-310</t>
  </si>
  <si>
    <t>ГСМ</t>
  </si>
  <si>
    <t>литры</t>
  </si>
  <si>
    <t>спецодежда</t>
  </si>
  <si>
    <t>Бумага,тетради</t>
  </si>
  <si>
    <t>литр</t>
  </si>
  <si>
    <t>запчасти автомобильные</t>
  </si>
  <si>
    <t>Возмещение расходов при служ. Командировках</t>
  </si>
  <si>
    <t>Обслуживание Госфинансы</t>
  </si>
  <si>
    <t>Значение натуральных норм, необходимых для определения базовых нормативов затрат на оказание муниципальных услуг в МБУ КЦСОН Иланского района</t>
  </si>
  <si>
    <t>Наименование компонентов затрат</t>
  </si>
  <si>
    <t>Значение натуральной нормы</t>
  </si>
  <si>
    <t>в том числе распределение:</t>
  </si>
  <si>
    <t>1.Нормы , непосредственно связанные с оказанием услуги</t>
  </si>
  <si>
    <t xml:space="preserve">1.1 Заработная плата </t>
  </si>
  <si>
    <t>1.2 Материальные запасы и ОЦДИ</t>
  </si>
  <si>
    <t>1.3 Расходы на 225.226.212</t>
  </si>
  <si>
    <t>Итого нормы непосредственно связанные с оказанием услуг</t>
  </si>
  <si>
    <t xml:space="preserve">2.Нормы на общехозяйственные нужды </t>
  </si>
  <si>
    <t>2.1 Коммунальные услуги</t>
  </si>
  <si>
    <t>2.2 Содержание объектов ОЦДИ</t>
  </si>
  <si>
    <t>2.3 Услуги связи</t>
  </si>
  <si>
    <t>2.4 Транспортные услуги</t>
  </si>
  <si>
    <t>2.5 Заработная плата</t>
  </si>
  <si>
    <t>Итого нормы непосредственно  не связанные с оказанием услуг</t>
  </si>
  <si>
    <t>Итого базовый норматив</t>
  </si>
  <si>
    <t>Предоставление социального обслуживания в полустационарной форме</t>
  </si>
  <si>
    <t>1.2 Расчет расходов по подстатье 211 "Заработная плата, 213 "Начисления на выплаты по оплдате труда" персонала непосредственно связанного с оказанием услуги</t>
  </si>
  <si>
    <t>1.3 Расчет расходов по статье 340 "Увеличение стоимости материальных запасов"</t>
  </si>
  <si>
    <t>1.4 Расчет расходов по статьям 225,226,212 связанные с услугами</t>
  </si>
  <si>
    <t>1.6 Расчет расходов по статьям 225,226,340,290</t>
  </si>
  <si>
    <t>1.7 Расчет расходов по подстатье 211 "Заработная плата, 213 "Начисления на выплаты по оплате труда" персонала  непосредственно НЕ связанного с  оказанием услуг</t>
  </si>
  <si>
    <t>1.8 Расчет расходов по подстатье 221 "Услуги связи"</t>
  </si>
  <si>
    <t>1.9 Расчет расходов по подстатье 222 "Транспортные услуги"</t>
  </si>
  <si>
    <t>Обслуживание на дому   (очная)</t>
  </si>
  <si>
    <t xml:space="preserve">2018 год </t>
  </si>
  <si>
    <t>Расчет объема нормативных затрат на оказание МБУ КЦСОН Иланского района муниципальных услуг и нормативных затрат на содержание имущества МБУ КЦСОН за 2018 год</t>
  </si>
  <si>
    <t>1.1 Стоимость услуг за 2018 год</t>
  </si>
  <si>
    <t xml:space="preserve"> нормативных затрат на 1 получателя  услуги 2018 год</t>
  </si>
  <si>
    <t>ИТОГО нормативных затрат на оказание услуги 2018 год</t>
  </si>
  <si>
    <t>1.5 Расчет расходов по статье 223"Коммунальные услуги"</t>
  </si>
  <si>
    <t>за год:</t>
  </si>
  <si>
    <t>Электроэнергия</t>
  </si>
  <si>
    <t>МВт час</t>
  </si>
  <si>
    <t>Теплоэнергия</t>
  </si>
  <si>
    <t>Гкал/час</t>
  </si>
  <si>
    <t>Холодное водоснабжение</t>
  </si>
  <si>
    <t>м3</t>
  </si>
  <si>
    <t>водоотведение</t>
  </si>
  <si>
    <t>Всего расходов по подстатье 223</t>
  </si>
  <si>
    <t>Приложение 1 к приказу  руководителя УСЗН Администрации Иланского района  № 593-ОД          от  29.12.2017 г.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</si>
</sst>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00"/>
    <numFmt numFmtId="166" formatCode="#,##0.00_р_."/>
    <numFmt numFmtId="167" formatCode="#,##0.000"/>
    <numFmt numFmtId="168" formatCode="#,##0.0000"/>
    <numFmt numFmtId="169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3" borderId="1" xfId="0" applyFill="1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4" borderId="1" xfId="0" applyFont="1" applyFill="1" applyBorder="1"/>
    <xf numFmtId="0" fontId="5" fillId="0" borderId="0" xfId="0" applyFont="1"/>
    <xf numFmtId="0" fontId="5" fillId="3" borderId="0" xfId="0" applyFont="1" applyFill="1"/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vertical="top" wrapText="1"/>
    </xf>
    <xf numFmtId="166" fontId="8" fillId="5" borderId="10" xfId="0" applyNumberFormat="1" applyFont="1" applyFill="1" applyBorder="1" applyAlignment="1">
      <alignment horizontal="center" wrapText="1"/>
    </xf>
    <xf numFmtId="166" fontId="12" fillId="6" borderId="10" xfId="0" applyNumberFormat="1" applyFont="1" applyFill="1" applyBorder="1" applyAlignment="1">
      <alignment horizontal="center" wrapText="1"/>
    </xf>
    <xf numFmtId="0" fontId="7" fillId="0" borderId="2" xfId="0" applyNumberFormat="1" applyFont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/>
    <xf numFmtId="4" fontId="7" fillId="0" borderId="6" xfId="0" applyNumberFormat="1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5" fillId="0" borderId="6" xfId="0" applyFont="1" applyBorder="1"/>
    <xf numFmtId="0" fontId="15" fillId="0" borderId="6" xfId="0" applyFont="1" applyBorder="1"/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3" fillId="5" borderId="1" xfId="0" applyFont="1" applyFill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vertical="center"/>
    </xf>
    <xf numFmtId="0" fontId="4" fillId="0" borderId="1" xfId="0" applyFont="1" applyBorder="1"/>
    <xf numFmtId="166" fontId="8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" fontId="13" fillId="5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5" fillId="3" borderId="0" xfId="0" applyFont="1" applyFill="1" applyBorder="1"/>
    <xf numFmtId="166" fontId="6" fillId="0" borderId="5" xfId="0" applyNumberFormat="1" applyFont="1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166" fontId="11" fillId="3" borderId="1" xfId="0" applyNumberFormat="1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top" wrapText="1"/>
    </xf>
    <xf numFmtId="166" fontId="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wrapText="1"/>
    </xf>
    <xf numFmtId="166" fontId="12" fillId="3" borderId="1" xfId="0" applyNumberFormat="1" applyFont="1" applyFill="1" applyBorder="1" applyAlignment="1">
      <alignment horizontal="center" wrapText="1"/>
    </xf>
    <xf numFmtId="4" fontId="0" fillId="0" borderId="0" xfId="0" applyNumberFormat="1" applyBorder="1"/>
    <xf numFmtId="0" fontId="13" fillId="5" borderId="7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2" fillId="6" borderId="9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wrapText="1"/>
    </xf>
    <xf numFmtId="166" fontId="12" fillId="6" borderId="10" xfId="0" applyNumberFormat="1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166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 wrapText="1"/>
    </xf>
    <xf numFmtId="166" fontId="11" fillId="3" borderId="1" xfId="0" applyNumberFormat="1" applyFont="1" applyFill="1" applyBorder="1" applyAlignment="1">
      <alignment horizontal="center" vertical="top" wrapText="1"/>
    </xf>
    <xf numFmtId="2" fontId="8" fillId="5" borderId="1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vertical="top" wrapText="1"/>
    </xf>
    <xf numFmtId="0" fontId="15" fillId="0" borderId="0" xfId="0" applyFont="1"/>
    <xf numFmtId="0" fontId="8" fillId="5" borderId="0" xfId="0" applyFont="1" applyFill="1" applyBorder="1" applyAlignment="1">
      <alignment horizontal="center" wrapText="1"/>
    </xf>
    <xf numFmtId="166" fontId="8" fillId="5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7" fontId="8" fillId="5" borderId="1" xfId="0" applyNumberFormat="1" applyFont="1" applyFill="1" applyBorder="1" applyAlignment="1">
      <alignment horizontal="center" wrapText="1"/>
    </xf>
    <xf numFmtId="168" fontId="0" fillId="0" borderId="0" xfId="0" applyNumberFormat="1"/>
    <xf numFmtId="166" fontId="19" fillId="0" borderId="0" xfId="0" applyNumberFormat="1" applyFont="1"/>
    <xf numFmtId="2" fontId="17" fillId="3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164" fontId="0" fillId="0" borderId="0" xfId="0" applyNumberFormat="1"/>
    <xf numFmtId="0" fontId="7" fillId="1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7" fillId="11" borderId="1" xfId="0" applyNumberFormat="1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top" wrapText="1"/>
    </xf>
    <xf numFmtId="166" fontId="8" fillId="3" borderId="0" xfId="0" applyNumberFormat="1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wrapText="1"/>
    </xf>
    <xf numFmtId="166" fontId="12" fillId="3" borderId="0" xfId="0" applyNumberFormat="1" applyFont="1" applyFill="1" applyBorder="1" applyAlignment="1">
      <alignment horizontal="center" wrapText="1"/>
    </xf>
    <xf numFmtId="4" fontId="12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" fontId="6" fillId="0" borderId="1" xfId="0" applyNumberFormat="1" applyFont="1" applyBorder="1" applyAlignment="1">
      <alignment horizontal="right" vertical="center"/>
    </xf>
    <xf numFmtId="169" fontId="7" fillId="0" borderId="6" xfId="0" applyNumberFormat="1" applyFont="1" applyBorder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/>
    </xf>
    <xf numFmtId="0" fontId="21" fillId="0" borderId="1" xfId="1" applyFont="1" applyBorder="1" applyAlignment="1">
      <alignment horizontal="center" wrapText="1"/>
    </xf>
    <xf numFmtId="0" fontId="2" fillId="0" borderId="1" xfId="1" applyBorder="1" applyAlignment="1">
      <alignment wrapText="1"/>
    </xf>
    <xf numFmtId="2" fontId="2" fillId="0" borderId="1" xfId="1" applyNumberFormat="1" applyBorder="1" applyAlignment="1">
      <alignment wrapText="1"/>
    </xf>
    <xf numFmtId="16" fontId="2" fillId="0" borderId="1" xfId="1" applyNumberFormat="1" applyBorder="1" applyAlignment="1">
      <alignment wrapText="1"/>
    </xf>
    <xf numFmtId="16" fontId="2" fillId="2" borderId="1" xfId="1" applyNumberFormat="1" applyFill="1" applyBorder="1" applyAlignment="1">
      <alignment wrapText="1"/>
    </xf>
    <xf numFmtId="2" fontId="2" fillId="2" borderId="1" xfId="1" applyNumberFormat="1" applyFill="1" applyBorder="1" applyAlignment="1">
      <alignment wrapText="1"/>
    </xf>
    <xf numFmtId="16" fontId="2" fillId="0" borderId="1" xfId="1" applyNumberFormat="1" applyBorder="1"/>
    <xf numFmtId="2" fontId="2" fillId="0" borderId="1" xfId="1" applyNumberFormat="1" applyBorder="1"/>
    <xf numFmtId="2" fontId="2" fillId="2" borderId="1" xfId="1" applyNumberFormat="1" applyFill="1" applyBorder="1"/>
    <xf numFmtId="0" fontId="3" fillId="0" borderId="1" xfId="1" applyFont="1" applyBorder="1"/>
    <xf numFmtId="2" fontId="3" fillId="0" borderId="1" xfId="1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1" xfId="0" applyFont="1" applyBorder="1"/>
    <xf numFmtId="4" fontId="5" fillId="0" borderId="0" xfId="0" applyNumberFormat="1" applyFont="1" applyBorder="1"/>
    <xf numFmtId="4" fontId="8" fillId="5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/>
    <xf numFmtId="4" fontId="14" fillId="0" borderId="1" xfId="0" applyNumberFormat="1" applyFont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wrapText="1"/>
    </xf>
    <xf numFmtId="0" fontId="11" fillId="8" borderId="12" xfId="0" applyFont="1" applyFill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1" applyFont="1" applyAlignment="1">
      <alignment horizontal="left" wrapText="1"/>
    </xf>
    <xf numFmtId="0" fontId="20" fillId="0" borderId="0" xfId="1" applyFont="1" applyAlignment="1">
      <alignment horizontal="center" wrapText="1"/>
    </xf>
    <xf numFmtId="0" fontId="21" fillId="0" borderId="6" xfId="1" applyFont="1" applyBorder="1" applyAlignment="1">
      <alignment horizontal="center" wrapText="1"/>
    </xf>
    <xf numFmtId="0" fontId="21" fillId="0" borderId="14" xfId="1" applyFont="1" applyBorder="1" applyAlignment="1">
      <alignment horizontal="center" wrapText="1"/>
    </xf>
    <xf numFmtId="0" fontId="21" fillId="0" borderId="4" xfId="1" applyFont="1" applyBorder="1" applyAlignment="1">
      <alignment horizontal="center" wrapText="1"/>
    </xf>
    <xf numFmtId="0" fontId="21" fillId="0" borderId="12" xfId="1" applyFont="1" applyBorder="1" applyAlignment="1">
      <alignment horizontal="center" wrapText="1"/>
    </xf>
    <xf numFmtId="0" fontId="21" fillId="0" borderId="13" xfId="1" applyFont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K11" sqref="K11"/>
    </sheetView>
  </sheetViews>
  <sheetFormatPr defaultRowHeight="15"/>
  <cols>
    <col min="1" max="1" width="18.28515625" customWidth="1"/>
    <col min="2" max="2" width="20" customWidth="1"/>
    <col min="3" max="3" width="30.42578125" customWidth="1"/>
    <col min="4" max="4" width="10.140625" bestFit="1" customWidth="1"/>
    <col min="5" max="5" width="14.140625" customWidth="1"/>
    <col min="6" max="6" width="16.5703125" customWidth="1"/>
    <col min="7" max="7" width="18" customWidth="1"/>
  </cols>
  <sheetData>
    <row r="1" spans="1:8" ht="15.75">
      <c r="A1" s="11"/>
      <c r="B1" s="11"/>
      <c r="C1" s="11"/>
      <c r="D1" s="11"/>
      <c r="E1" s="11"/>
      <c r="F1" s="12"/>
      <c r="G1" s="12"/>
      <c r="H1" s="11"/>
    </row>
    <row r="2" spans="1:8" ht="35.25" customHeight="1">
      <c r="A2" s="150" t="s">
        <v>101</v>
      </c>
      <c r="B2" s="150"/>
      <c r="C2" s="150"/>
      <c r="D2" s="150"/>
      <c r="E2" s="150"/>
      <c r="F2" s="151"/>
      <c r="G2" s="151"/>
      <c r="H2" s="151"/>
    </row>
    <row r="3" spans="1:8" ht="15.75" customHeight="1">
      <c r="A3" s="152" t="s">
        <v>43</v>
      </c>
      <c r="B3" s="151"/>
      <c r="C3" s="151"/>
      <c r="D3" s="151"/>
      <c r="E3" s="151"/>
      <c r="F3" s="151"/>
      <c r="G3" s="81">
        <f>E15+E21+E28</f>
        <v>21270922.119999997</v>
      </c>
      <c r="H3" s="80"/>
    </row>
    <row r="4" spans="1:8" ht="16.5" customHeight="1">
      <c r="A4" s="152" t="s">
        <v>44</v>
      </c>
      <c r="B4" s="151"/>
      <c r="C4" s="151"/>
      <c r="D4" s="151"/>
      <c r="E4" s="151"/>
      <c r="F4" s="151"/>
      <c r="G4" s="81">
        <f>E16+E22+E29</f>
        <v>6423818.4802399995</v>
      </c>
      <c r="H4" s="80"/>
    </row>
    <row r="5" spans="1:8" ht="15.75" customHeight="1">
      <c r="A5" s="152"/>
      <c r="B5" s="151"/>
      <c r="C5" s="151"/>
      <c r="D5" s="151"/>
      <c r="E5" s="151"/>
      <c r="F5" s="151"/>
      <c r="G5" s="82">
        <f>SUM(G3:G4)</f>
        <v>27694740.600239996</v>
      </c>
      <c r="H5" s="80"/>
    </row>
    <row r="6" spans="1:8" ht="47.25">
      <c r="A6" s="13" t="s">
        <v>17</v>
      </c>
      <c r="B6" s="13" t="s">
        <v>26</v>
      </c>
      <c r="C6" s="13" t="s">
        <v>18</v>
      </c>
      <c r="D6" s="13" t="s">
        <v>19</v>
      </c>
      <c r="E6" s="13" t="s">
        <v>20</v>
      </c>
      <c r="F6" s="14" t="s">
        <v>109</v>
      </c>
      <c r="G6" s="14" t="s">
        <v>31</v>
      </c>
      <c r="H6" s="11"/>
    </row>
    <row r="7" spans="1:8" ht="15.75">
      <c r="A7" s="13">
        <v>1</v>
      </c>
      <c r="B7" s="13"/>
      <c r="C7" s="13">
        <v>2</v>
      </c>
      <c r="D7" s="13">
        <v>3</v>
      </c>
      <c r="E7" s="15">
        <v>4</v>
      </c>
      <c r="F7" s="16">
        <v>5</v>
      </c>
      <c r="G7" s="16">
        <v>6</v>
      </c>
      <c r="H7" s="11"/>
    </row>
    <row r="8" spans="1:8" ht="30" customHeight="1">
      <c r="A8" s="153" t="s">
        <v>21</v>
      </c>
      <c r="B8" s="28"/>
      <c r="C8" s="50" t="s">
        <v>29</v>
      </c>
      <c r="D8" s="20">
        <v>406</v>
      </c>
      <c r="E8" s="32">
        <f>D8/D11*100</f>
        <v>12.344177561568866</v>
      </c>
      <c r="F8" s="21">
        <f>E17</f>
        <v>21345831.695999999</v>
      </c>
      <c r="G8" s="21">
        <f>F8/D8</f>
        <v>52575.940137931029</v>
      </c>
      <c r="H8" s="11"/>
    </row>
    <row r="9" spans="1:8" ht="30" customHeight="1">
      <c r="A9" s="154"/>
      <c r="B9" s="29"/>
      <c r="C9" s="52" t="s">
        <v>30</v>
      </c>
      <c r="D9" s="20">
        <v>39</v>
      </c>
      <c r="E9" s="32">
        <f>D9/D11*100</f>
        <v>1.1857707509881421</v>
      </c>
      <c r="F9" s="21">
        <f>E23</f>
        <v>6110.4422400000003</v>
      </c>
      <c r="G9" s="21">
        <f>F9/D9</f>
        <v>156.67800615384616</v>
      </c>
      <c r="H9" s="11"/>
    </row>
    <row r="10" spans="1:8" ht="43.5" customHeight="1">
      <c r="A10" s="154"/>
      <c r="B10" s="30"/>
      <c r="C10" s="51" t="s">
        <v>22</v>
      </c>
      <c r="D10" s="20">
        <v>2844</v>
      </c>
      <c r="E10" s="32">
        <f>D10/D11*100</f>
        <v>86.470051687442989</v>
      </c>
      <c r="F10" s="21">
        <f>E30</f>
        <v>6342798.4620000003</v>
      </c>
      <c r="G10" s="21">
        <f t="shared" ref="G10" si="0">F10/D10</f>
        <v>2230.2385590717299</v>
      </c>
      <c r="H10" s="11"/>
    </row>
    <row r="11" spans="1:8" ht="25.5" customHeight="1">
      <c r="A11" s="23"/>
      <c r="B11" s="31"/>
      <c r="C11" s="24" t="s">
        <v>12</v>
      </c>
      <c r="D11" s="25">
        <f>SUM(D8:D10)</f>
        <v>3289</v>
      </c>
      <c r="E11" s="26">
        <f>SUM(E8:E10)</f>
        <v>100</v>
      </c>
      <c r="F11" s="27">
        <f>SUM(F8:F10)</f>
        <v>27694740.60024</v>
      </c>
      <c r="G11" s="27">
        <f>SUM(G8:G10)</f>
        <v>54962.856703156605</v>
      </c>
      <c r="H11" s="11"/>
    </row>
    <row r="12" spans="1:8" ht="14.25" customHeight="1">
      <c r="A12" s="155" t="s">
        <v>27</v>
      </c>
      <c r="B12" s="155"/>
      <c r="C12" s="155"/>
      <c r="D12" s="155"/>
      <c r="E12" s="155"/>
      <c r="F12" s="40"/>
      <c r="G12" s="40"/>
      <c r="H12" s="11"/>
    </row>
    <row r="13" spans="1:8" ht="25.5" customHeight="1">
      <c r="A13" s="39" t="s">
        <v>23</v>
      </c>
      <c r="B13" s="39" t="s">
        <v>35</v>
      </c>
      <c r="C13" s="39" t="s">
        <v>8</v>
      </c>
      <c r="D13" s="39" t="s">
        <v>9</v>
      </c>
      <c r="E13" s="39" t="s">
        <v>24</v>
      </c>
      <c r="F13" s="40"/>
      <c r="G13" s="40"/>
      <c r="H13" s="11"/>
    </row>
    <row r="14" spans="1:8" ht="14.25" customHeight="1">
      <c r="A14" s="33">
        <v>1</v>
      </c>
      <c r="B14" s="33"/>
      <c r="C14" s="34">
        <v>2</v>
      </c>
      <c r="D14" s="33">
        <v>3</v>
      </c>
      <c r="E14" s="33">
        <v>4</v>
      </c>
      <c r="F14" s="40"/>
      <c r="G14" s="40"/>
      <c r="H14" s="11"/>
    </row>
    <row r="15" spans="1:8" ht="76.5" customHeight="1">
      <c r="A15" s="72" t="s">
        <v>42</v>
      </c>
      <c r="B15" s="42" t="s">
        <v>7</v>
      </c>
      <c r="C15" s="79"/>
      <c r="D15" s="39"/>
      <c r="E15" s="45">
        <v>16394648</v>
      </c>
      <c r="F15" s="40"/>
      <c r="G15" s="40"/>
      <c r="H15" s="11"/>
    </row>
    <row r="16" spans="1:8" ht="28.5" customHeight="1">
      <c r="A16" s="72" t="s">
        <v>25</v>
      </c>
      <c r="B16" s="42" t="s">
        <v>7</v>
      </c>
      <c r="C16" s="79">
        <f>C15*30.2%</f>
        <v>0</v>
      </c>
      <c r="D16" s="39"/>
      <c r="E16" s="45">
        <f>E15*30.2%</f>
        <v>4951183.6959999995</v>
      </c>
      <c r="F16" s="40"/>
      <c r="G16" s="40"/>
      <c r="H16" s="11"/>
    </row>
    <row r="17" spans="1:8" ht="25.5" customHeight="1">
      <c r="A17" s="73" t="s">
        <v>41</v>
      </c>
      <c r="B17" s="78"/>
      <c r="C17" s="54"/>
      <c r="D17" s="55"/>
      <c r="E17" s="56">
        <f>SUM(E15:E16)</f>
        <v>21345831.695999999</v>
      </c>
      <c r="F17" s="40"/>
      <c r="G17" s="40"/>
      <c r="H17" s="11"/>
    </row>
    <row r="18" spans="1:8" ht="15" customHeight="1">
      <c r="A18" s="144" t="s">
        <v>28</v>
      </c>
      <c r="B18" s="145"/>
      <c r="C18" s="145"/>
      <c r="D18" s="145"/>
      <c r="E18" s="146"/>
      <c r="F18" s="40"/>
      <c r="G18" s="40"/>
      <c r="H18" s="11"/>
    </row>
    <row r="19" spans="1:8" ht="25.5" customHeight="1">
      <c r="A19" s="39" t="s">
        <v>23</v>
      </c>
      <c r="B19" s="39" t="s">
        <v>34</v>
      </c>
      <c r="C19" s="39" t="s">
        <v>8</v>
      </c>
      <c r="D19" s="39" t="s">
        <v>9</v>
      </c>
      <c r="E19" s="39" t="s">
        <v>24</v>
      </c>
      <c r="F19" s="40"/>
      <c r="G19" s="40"/>
      <c r="H19" s="11"/>
    </row>
    <row r="20" spans="1:8" ht="25.5" customHeight="1">
      <c r="A20" s="33">
        <v>1</v>
      </c>
      <c r="B20" s="33"/>
      <c r="C20" s="34">
        <v>2</v>
      </c>
      <c r="D20" s="33">
        <v>3</v>
      </c>
      <c r="E20" s="33">
        <v>4</v>
      </c>
      <c r="F20" s="40"/>
      <c r="G20" s="40"/>
      <c r="H20" s="11"/>
    </row>
    <row r="21" spans="1:8" ht="80.25" customHeight="1">
      <c r="A21" s="72" t="s">
        <v>42</v>
      </c>
      <c r="B21" s="42" t="s">
        <v>7</v>
      </c>
      <c r="C21" s="43"/>
      <c r="D21" s="39"/>
      <c r="E21" s="45">
        <v>4693.12</v>
      </c>
      <c r="F21" s="40"/>
      <c r="G21" s="40"/>
      <c r="H21" s="11"/>
    </row>
    <row r="22" spans="1:8" ht="25.5" customHeight="1">
      <c r="A22" s="72" t="s">
        <v>25</v>
      </c>
      <c r="B22" s="42" t="s">
        <v>7</v>
      </c>
      <c r="C22" s="43"/>
      <c r="D22" s="39"/>
      <c r="E22" s="45">
        <f>E21*30.2%</f>
        <v>1417.32224</v>
      </c>
      <c r="F22" s="40"/>
      <c r="G22" s="40"/>
      <c r="H22" s="11"/>
    </row>
    <row r="23" spans="1:8" ht="25.5" customHeight="1">
      <c r="A23" s="73" t="s">
        <v>41</v>
      </c>
      <c r="B23" s="74"/>
      <c r="C23" s="75"/>
      <c r="D23" s="76"/>
      <c r="E23" s="77">
        <f>SUM(E21:E22)</f>
        <v>6110.4422400000003</v>
      </c>
      <c r="F23" s="40"/>
      <c r="G23" s="40"/>
      <c r="H23" s="11"/>
    </row>
    <row r="24" spans="1:8" ht="15.75">
      <c r="F24" s="12"/>
      <c r="G24" s="12"/>
      <c r="H24" s="11"/>
    </row>
    <row r="25" spans="1:8" ht="17.25" customHeight="1">
      <c r="A25" s="147" t="s">
        <v>22</v>
      </c>
      <c r="B25" s="148"/>
      <c r="C25" s="148"/>
      <c r="D25" s="148"/>
      <c r="E25" s="149"/>
      <c r="F25" s="12"/>
      <c r="G25" s="12"/>
      <c r="H25" s="11"/>
    </row>
    <row r="26" spans="1:8" ht="42" customHeight="1">
      <c r="A26" s="39" t="s">
        <v>23</v>
      </c>
      <c r="B26" s="39" t="s">
        <v>34</v>
      </c>
      <c r="C26" s="39" t="s">
        <v>8</v>
      </c>
      <c r="D26" s="39" t="s">
        <v>9</v>
      </c>
      <c r="E26" s="39" t="s">
        <v>24</v>
      </c>
      <c r="F26" s="12"/>
      <c r="G26" s="12"/>
      <c r="H26" s="11"/>
    </row>
    <row r="27" spans="1:8" ht="15.75">
      <c r="A27" s="33">
        <v>1</v>
      </c>
      <c r="B27" s="33"/>
      <c r="C27" s="34">
        <v>2</v>
      </c>
      <c r="D27" s="33">
        <v>3</v>
      </c>
      <c r="E27" s="33">
        <v>4</v>
      </c>
      <c r="F27" s="12"/>
      <c r="G27" s="12"/>
      <c r="H27" s="11"/>
    </row>
    <row r="28" spans="1:8" ht="77.25">
      <c r="A28" s="72" t="s">
        <v>42</v>
      </c>
      <c r="B28" s="42" t="s">
        <v>7</v>
      </c>
      <c r="C28" s="43"/>
      <c r="D28" s="39"/>
      <c r="E28" s="45">
        <v>4871581</v>
      </c>
    </row>
    <row r="29" spans="1:8" ht="39">
      <c r="A29" s="72" t="s">
        <v>25</v>
      </c>
      <c r="B29" s="42" t="s">
        <v>7</v>
      </c>
      <c r="C29" s="43"/>
      <c r="D29" s="39"/>
      <c r="E29" s="45">
        <f>E28*30.2%</f>
        <v>1471217.4620000001</v>
      </c>
    </row>
    <row r="30" spans="1:8" ht="25.5">
      <c r="A30" s="73" t="s">
        <v>41</v>
      </c>
      <c r="B30" s="74"/>
      <c r="C30" s="75"/>
      <c r="D30" s="76"/>
      <c r="E30" s="77">
        <f>SUM(E28:E29)</f>
        <v>6342798.4620000003</v>
      </c>
    </row>
    <row r="33" spans="2:2">
      <c r="B33" t="s">
        <v>72</v>
      </c>
    </row>
    <row r="34" spans="2:2">
      <c r="B34" t="s">
        <v>73</v>
      </c>
    </row>
    <row r="36" spans="2:2">
      <c r="B36" t="s">
        <v>74</v>
      </c>
    </row>
  </sheetData>
  <mergeCells count="8">
    <mergeCell ref="A18:E18"/>
    <mergeCell ref="A25:E25"/>
    <mergeCell ref="A2:H2"/>
    <mergeCell ref="A3:F3"/>
    <mergeCell ref="A4:F4"/>
    <mergeCell ref="A5:F5"/>
    <mergeCell ref="A8:A10"/>
    <mergeCell ref="A12:E12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F16" sqref="F16"/>
    </sheetView>
  </sheetViews>
  <sheetFormatPr defaultRowHeight="15"/>
  <cols>
    <col min="1" max="1" width="20.85546875" customWidth="1"/>
    <col min="2" max="2" width="15.28515625" customWidth="1"/>
    <col min="3" max="3" width="20.42578125" customWidth="1"/>
    <col min="4" max="4" width="26.85546875" customWidth="1"/>
  </cols>
  <sheetData>
    <row r="1" spans="1:4" ht="18.75">
      <c r="A1" s="164" t="s">
        <v>111</v>
      </c>
      <c r="B1" s="164"/>
      <c r="C1" s="164"/>
      <c r="D1" s="164"/>
    </row>
    <row r="3" spans="1:4" ht="63">
      <c r="A3" s="13" t="s">
        <v>18</v>
      </c>
      <c r="B3" s="13" t="s">
        <v>52</v>
      </c>
      <c r="C3" s="104" t="s">
        <v>112</v>
      </c>
      <c r="D3" s="104" t="s">
        <v>113</v>
      </c>
    </row>
    <row r="4" spans="1:4" ht="15.75">
      <c r="A4" s="105">
        <v>1</v>
      </c>
      <c r="B4" s="106">
        <v>2</v>
      </c>
      <c r="C4" s="107">
        <v>5</v>
      </c>
      <c r="D4" s="107">
        <v>6</v>
      </c>
    </row>
    <row r="5" spans="1:4" ht="31.5">
      <c r="A5" s="50" t="s">
        <v>29</v>
      </c>
      <c r="B5" s="70">
        <v>406</v>
      </c>
      <c r="C5" s="110">
        <f>значение!D21</f>
        <v>53895.740468678574</v>
      </c>
      <c r="D5" s="110">
        <f>B5*C5</f>
        <v>21881670.630283501</v>
      </c>
    </row>
    <row r="6" spans="1:4" ht="31.5">
      <c r="A6" s="52" t="s">
        <v>30</v>
      </c>
      <c r="B6" s="70">
        <v>39</v>
      </c>
      <c r="C6" s="110">
        <f>значение!E21</f>
        <v>965.14692617816956</v>
      </c>
      <c r="D6" s="110">
        <f>B6*C6</f>
        <v>37640.73012094861</v>
      </c>
    </row>
    <row r="7" spans="1:4" ht="81.75" customHeight="1">
      <c r="A7" s="108" t="s">
        <v>22</v>
      </c>
      <c r="B7" s="109">
        <v>2844</v>
      </c>
      <c r="C7" s="110">
        <f>значение!F21</f>
        <v>6717.9165363575685</v>
      </c>
      <c r="D7" s="110">
        <f>B7*C7</f>
        <v>19105754.629400924</v>
      </c>
    </row>
    <row r="8" spans="1:4">
      <c r="C8" s="111">
        <f>SUM(C5:C7)</f>
        <v>61578.803931214308</v>
      </c>
      <c r="D8" s="111">
        <f>SUM(D5:D7)</f>
        <v>41025065.989805371</v>
      </c>
    </row>
    <row r="12" spans="1:4">
      <c r="A12" t="s">
        <v>72</v>
      </c>
    </row>
    <row r="13" spans="1:4">
      <c r="A13" t="s">
        <v>73</v>
      </c>
    </row>
    <row r="15" spans="1:4">
      <c r="A15" t="s">
        <v>74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2:I14"/>
  <sheetViews>
    <sheetView view="pageLayout" topLeftCell="B1" workbookViewId="0">
      <selection activeCell="M26" sqref="M26"/>
    </sheetView>
  </sheetViews>
  <sheetFormatPr defaultRowHeight="15"/>
  <cols>
    <col min="2" max="2" width="11.28515625" customWidth="1"/>
    <col min="3" max="3" width="12.5703125" bestFit="1" customWidth="1"/>
    <col min="4" max="4" width="9.28515625" bestFit="1" customWidth="1"/>
    <col min="5" max="5" width="12.42578125" bestFit="1" customWidth="1"/>
    <col min="6" max="6" width="9.28515625" bestFit="1" customWidth="1"/>
    <col min="7" max="7" width="14.7109375" customWidth="1"/>
    <col min="9" max="9" width="10" bestFit="1" customWidth="1"/>
  </cols>
  <sheetData>
    <row r="2" spans="2:9">
      <c r="B2" s="10" t="s">
        <v>14</v>
      </c>
      <c r="C2" s="10" t="s">
        <v>15</v>
      </c>
      <c r="D2" s="10"/>
      <c r="E2" s="10" t="s">
        <v>16</v>
      </c>
      <c r="F2" s="10"/>
      <c r="G2" s="10" t="s">
        <v>13</v>
      </c>
    </row>
    <row r="3" spans="2:9">
      <c r="B3" s="1">
        <v>211.21299999999999</v>
      </c>
      <c r="C3" s="6">
        <f>'1.1. ФОТ связан'!F11+'2.6. ФОТ НЕ связан (2)'!F10</f>
        <v>37216149.394199997</v>
      </c>
      <c r="D3" s="6"/>
      <c r="E3" s="6">
        <v>37216149.399999999</v>
      </c>
      <c r="F3" s="6"/>
      <c r="G3" s="6">
        <f>E3-C3</f>
        <v>5.800001323223114E-3</v>
      </c>
      <c r="I3" s="7"/>
    </row>
    <row r="4" spans="2:9">
      <c r="B4" s="1">
        <v>221</v>
      </c>
      <c r="C4" s="6">
        <f>'2.4. Услуги связи'!F13</f>
        <v>120066.97748859835</v>
      </c>
      <c r="D4" s="6"/>
      <c r="E4" s="6">
        <v>120066.98</v>
      </c>
      <c r="F4" s="6"/>
      <c r="G4" s="6">
        <f t="shared" ref="G4:G9" si="0">E4-C4</f>
        <v>2.5114016461884603E-3</v>
      </c>
    </row>
    <row r="5" spans="2:9">
      <c r="B5" s="1">
        <v>222</v>
      </c>
      <c r="C5" s="6">
        <f>'2.5. Транспортные услуги'!F9</f>
        <v>51593.89</v>
      </c>
      <c r="D5" s="6"/>
      <c r="E5" s="6">
        <v>51593.89</v>
      </c>
      <c r="F5" s="6"/>
      <c r="G5" s="6">
        <f t="shared" si="0"/>
        <v>0</v>
      </c>
    </row>
    <row r="6" spans="2:9">
      <c r="B6" s="1">
        <v>223</v>
      </c>
      <c r="C6" s="6">
        <f>'2.1. Коммунальные услуги'!F13</f>
        <v>629889.85436000011</v>
      </c>
      <c r="D6" s="6"/>
      <c r="E6" s="6">
        <v>629889.85</v>
      </c>
      <c r="F6" s="6"/>
      <c r="G6" s="6">
        <f t="shared" si="0"/>
        <v>-4.3600001372396946E-3</v>
      </c>
    </row>
    <row r="7" spans="2:9" ht="30">
      <c r="B7" s="2" t="s">
        <v>59</v>
      </c>
      <c r="C7" s="6">
        <f>'2.2. Содерж. недвиж. имущества'!F7+'2.3. Содержание ОЦДИ'!F7</f>
        <v>1980332.0183782429</v>
      </c>
      <c r="D7" s="6"/>
      <c r="E7" s="6">
        <v>1980332.02</v>
      </c>
      <c r="F7" s="6"/>
      <c r="G7" s="6">
        <f t="shared" si="0"/>
        <v>1.6217571683228016E-3</v>
      </c>
    </row>
    <row r="8" spans="2:9">
      <c r="B8" s="1">
        <v>340</v>
      </c>
      <c r="C8" s="6">
        <f>'1.2. МЗ и ОЦДИ'!F9</f>
        <v>1027033.8553785344</v>
      </c>
      <c r="D8" s="6"/>
      <c r="E8" s="6">
        <v>1027033.86</v>
      </c>
      <c r="F8" s="6"/>
      <c r="G8" s="6">
        <f t="shared" si="0"/>
        <v>4.6214655740186572E-3</v>
      </c>
    </row>
    <row r="9" spans="2:9" s="3" customFormat="1">
      <c r="B9" s="8" t="s">
        <v>3</v>
      </c>
      <c r="C9" s="9">
        <f>SUM(C3:C8)</f>
        <v>41025065.989805371</v>
      </c>
      <c r="D9" s="9"/>
      <c r="E9" s="9">
        <f>SUM(E3:E8)</f>
        <v>41025066</v>
      </c>
      <c r="F9" s="9"/>
      <c r="G9" s="9">
        <f t="shared" si="0"/>
        <v>1.0194629430770874E-2</v>
      </c>
    </row>
    <row r="10" spans="2:9">
      <c r="C10" s="7"/>
      <c r="D10" s="7"/>
      <c r="E10" s="7"/>
      <c r="F10" s="7"/>
      <c r="G10" s="7"/>
    </row>
    <row r="11" spans="2:9">
      <c r="C11" s="7"/>
      <c r="D11" s="7"/>
      <c r="E11" s="7"/>
      <c r="F11" s="7"/>
      <c r="G11" s="7"/>
    </row>
    <row r="12" spans="2:9">
      <c r="C12" s="7"/>
      <c r="D12" s="7"/>
      <c r="E12" s="7"/>
      <c r="F12" s="7"/>
      <c r="G12" s="7"/>
    </row>
    <row r="13" spans="2:9">
      <c r="C13" s="7"/>
      <c r="D13" s="7"/>
      <c r="E13" s="7"/>
      <c r="F13" s="7"/>
      <c r="G13" s="7"/>
    </row>
    <row r="14" spans="2:9">
      <c r="C14" s="7"/>
      <c r="D14" s="7"/>
      <c r="E14" s="7"/>
      <c r="F14" s="7"/>
      <c r="G14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opLeftCell="A4" workbookViewId="0">
      <selection activeCell="O10" sqref="O10"/>
    </sheetView>
  </sheetViews>
  <sheetFormatPr defaultRowHeight="15"/>
  <cols>
    <col min="1" max="1" width="21.7109375" customWidth="1"/>
    <col min="2" max="2" width="20.7109375" customWidth="1"/>
    <col min="3" max="3" width="18.5703125" customWidth="1"/>
    <col min="4" max="4" width="14.28515625" customWidth="1"/>
    <col min="5" max="5" width="15.28515625" customWidth="1"/>
    <col min="6" max="6" width="14.42578125" customWidth="1"/>
    <col min="7" max="7" width="12.140625" customWidth="1"/>
    <col min="8" max="8" width="11.42578125" bestFit="1" customWidth="1"/>
  </cols>
  <sheetData>
    <row r="1" spans="1:8" ht="15.75">
      <c r="A1" s="11"/>
      <c r="B1" s="11"/>
      <c r="C1" s="11"/>
      <c r="D1" s="11"/>
      <c r="E1" s="11"/>
      <c r="F1" s="12"/>
      <c r="G1" s="12"/>
      <c r="H1" s="11"/>
    </row>
    <row r="2" spans="1:8" ht="16.5" customHeight="1">
      <c r="A2" s="150" t="s">
        <v>114</v>
      </c>
      <c r="B2" s="150"/>
      <c r="C2" s="150"/>
      <c r="D2" s="150"/>
      <c r="E2" s="150"/>
      <c r="F2" s="151"/>
      <c r="G2" s="151"/>
      <c r="H2" s="151"/>
    </row>
    <row r="3" spans="1:8" ht="16.5" customHeight="1">
      <c r="A3" s="138" t="s">
        <v>115</v>
      </c>
      <c r="B3" s="136"/>
      <c r="C3" s="136"/>
      <c r="D3" s="136"/>
      <c r="E3" s="136"/>
      <c r="F3" s="137"/>
      <c r="G3" s="137"/>
      <c r="H3" s="137"/>
    </row>
    <row r="4" spans="1:8" ht="16.5" customHeight="1">
      <c r="A4" s="139" t="s">
        <v>116</v>
      </c>
      <c r="B4" s="87" t="s">
        <v>117</v>
      </c>
      <c r="C4" s="43">
        <v>19.75928</v>
      </c>
      <c r="D4" s="136"/>
      <c r="E4" s="136"/>
      <c r="F4" s="137"/>
      <c r="G4" s="137"/>
      <c r="H4" s="137"/>
    </row>
    <row r="5" spans="1:8" ht="16.5" customHeight="1">
      <c r="A5" s="139" t="s">
        <v>118</v>
      </c>
      <c r="B5" s="87" t="s">
        <v>119</v>
      </c>
      <c r="C5" s="44">
        <v>163.82</v>
      </c>
      <c r="D5" s="136"/>
      <c r="E5" s="136"/>
      <c r="F5" s="137"/>
      <c r="G5" s="137"/>
      <c r="H5" s="137"/>
    </row>
    <row r="6" spans="1:8" ht="16.5" customHeight="1">
      <c r="A6" s="139" t="s">
        <v>120</v>
      </c>
      <c r="B6" s="87" t="s">
        <v>121</v>
      </c>
      <c r="C6" s="44">
        <v>361.02</v>
      </c>
      <c r="D6" s="136"/>
      <c r="E6" s="136"/>
      <c r="F6" s="137"/>
      <c r="G6" s="137"/>
      <c r="H6" s="137"/>
    </row>
    <row r="7" spans="1:8" ht="15.75">
      <c r="A7" s="72" t="s">
        <v>122</v>
      </c>
      <c r="B7" s="87" t="s">
        <v>121</v>
      </c>
      <c r="C7" s="44">
        <v>361.02</v>
      </c>
      <c r="D7" s="11"/>
      <c r="E7" s="11"/>
      <c r="F7" s="12"/>
      <c r="G7" s="12"/>
      <c r="H7" s="11"/>
    </row>
    <row r="8" spans="1:8" ht="79.5" customHeight="1">
      <c r="A8" s="13" t="s">
        <v>17</v>
      </c>
      <c r="B8" s="13" t="s">
        <v>26</v>
      </c>
      <c r="C8" s="13" t="s">
        <v>18</v>
      </c>
      <c r="D8" s="13" t="s">
        <v>19</v>
      </c>
      <c r="E8" s="13" t="s">
        <v>20</v>
      </c>
      <c r="F8" s="14" t="s">
        <v>109</v>
      </c>
      <c r="G8" s="14" t="s">
        <v>31</v>
      </c>
      <c r="H8" s="11"/>
    </row>
    <row r="9" spans="1:8" ht="15.75">
      <c r="A9" s="13">
        <v>1</v>
      </c>
      <c r="B9" s="13"/>
      <c r="C9" s="13">
        <v>2</v>
      </c>
      <c r="D9" s="13">
        <v>3</v>
      </c>
      <c r="E9" s="15">
        <v>4</v>
      </c>
      <c r="F9" s="16">
        <v>5</v>
      </c>
      <c r="G9" s="16">
        <v>6</v>
      </c>
      <c r="H9" s="11"/>
    </row>
    <row r="10" spans="1:8" ht="31.5">
      <c r="A10" s="153" t="s">
        <v>21</v>
      </c>
      <c r="B10" s="28">
        <v>1</v>
      </c>
      <c r="C10" s="83" t="s">
        <v>29</v>
      </c>
      <c r="D10" s="70">
        <v>406</v>
      </c>
      <c r="E10" s="71">
        <f>D10/D13*100</f>
        <v>12.344177561568866</v>
      </c>
      <c r="F10" s="21">
        <f>E22</f>
        <v>77754.722064505928</v>
      </c>
      <c r="G10" s="21">
        <f>F10/D10</f>
        <v>191.51409375494072</v>
      </c>
      <c r="H10" s="11"/>
    </row>
    <row r="11" spans="1:8" ht="31.5">
      <c r="A11" s="154"/>
      <c r="B11" s="29">
        <v>2</v>
      </c>
      <c r="C11" s="84" t="s">
        <v>30</v>
      </c>
      <c r="D11" s="70">
        <v>39</v>
      </c>
      <c r="E11" s="71">
        <f>D11/D13*100</f>
        <v>1.1857707509881421</v>
      </c>
      <c r="F11" s="21">
        <f>E31</f>
        <v>7469.0496564426867</v>
      </c>
      <c r="G11" s="21">
        <f>F11/D11</f>
        <v>191.51409375494069</v>
      </c>
      <c r="H11" s="11"/>
    </row>
    <row r="12" spans="1:8" ht="78.75">
      <c r="A12" s="154"/>
      <c r="B12" s="30">
        <v>3</v>
      </c>
      <c r="C12" s="85" t="s">
        <v>22</v>
      </c>
      <c r="D12" s="70">
        <v>2844</v>
      </c>
      <c r="E12" s="71">
        <f>D12/D13*100</f>
        <v>86.470051687442989</v>
      </c>
      <c r="F12" s="21">
        <f>E39</f>
        <v>544666.08263905148</v>
      </c>
      <c r="G12" s="21">
        <f>F12/D12</f>
        <v>191.51409375494075</v>
      </c>
      <c r="H12" s="11"/>
    </row>
    <row r="13" spans="1:8" ht="15.75">
      <c r="A13" s="35"/>
      <c r="B13" s="86"/>
      <c r="C13" s="37" t="s">
        <v>12</v>
      </c>
      <c r="D13" s="38">
        <f>SUM(D10:D12)</f>
        <v>3289</v>
      </c>
      <c r="E13" s="26">
        <f>SUM(E10:E12)</f>
        <v>100</v>
      </c>
      <c r="F13" s="27">
        <f>SUM(F10:F12)</f>
        <v>629889.85436000011</v>
      </c>
      <c r="G13" s="27">
        <f>SUM(G10:G12)</f>
        <v>574.54228126482212</v>
      </c>
      <c r="H13" s="11"/>
    </row>
    <row r="14" spans="1:8" ht="15.75">
      <c r="A14" s="35"/>
      <c r="B14" s="36"/>
      <c r="C14" s="37"/>
      <c r="D14" s="38"/>
      <c r="E14" s="48"/>
      <c r="F14" s="40"/>
      <c r="G14" s="40"/>
      <c r="H14" s="46"/>
    </row>
    <row r="15" spans="1:8" ht="15.75">
      <c r="A15" s="155" t="s">
        <v>27</v>
      </c>
      <c r="B15" s="155"/>
      <c r="C15" s="155"/>
      <c r="D15" s="155"/>
      <c r="E15" s="155"/>
      <c r="F15" s="40"/>
      <c r="G15" s="40"/>
      <c r="H15" s="46"/>
    </row>
    <row r="16" spans="1:8" ht="26.25">
      <c r="A16" s="39" t="s">
        <v>23</v>
      </c>
      <c r="B16" s="39" t="s">
        <v>35</v>
      </c>
      <c r="C16" s="39" t="s">
        <v>8</v>
      </c>
      <c r="D16" s="39" t="s">
        <v>9</v>
      </c>
      <c r="E16" s="39" t="s">
        <v>24</v>
      </c>
      <c r="F16" s="47"/>
      <c r="G16" s="47"/>
      <c r="H16" s="140"/>
    </row>
    <row r="17" spans="1:8" ht="15.75">
      <c r="A17" s="33">
        <v>1</v>
      </c>
      <c r="B17" s="33"/>
      <c r="C17" s="34">
        <v>2</v>
      </c>
      <c r="D17" s="33">
        <v>3</v>
      </c>
      <c r="E17" s="33">
        <v>4</v>
      </c>
      <c r="F17" s="47"/>
      <c r="G17" s="47"/>
      <c r="H17" s="140"/>
    </row>
    <row r="18" spans="1:8" ht="15.75">
      <c r="A18" s="139" t="s">
        <v>116</v>
      </c>
      <c r="B18" s="87" t="s">
        <v>117</v>
      </c>
      <c r="C18" s="141">
        <f>C4*E10/100</f>
        <v>2.4391206080875647</v>
      </c>
      <c r="D18" s="142">
        <v>7262</v>
      </c>
      <c r="E18" s="45">
        <f>C18*D18</f>
        <v>17712.893855931896</v>
      </c>
      <c r="F18" s="47"/>
      <c r="G18" s="47"/>
      <c r="H18" s="140"/>
    </row>
    <row r="19" spans="1:8" ht="15.75">
      <c r="A19" s="139" t="s">
        <v>118</v>
      </c>
      <c r="B19" s="87" t="s">
        <v>119</v>
      </c>
      <c r="C19" s="143">
        <f>C5*E10/100</f>
        <v>20.222231681362118</v>
      </c>
      <c r="D19" s="4">
        <v>2752.25</v>
      </c>
      <c r="E19" s="45">
        <f>D19*C19</f>
        <v>55656.637145028886</v>
      </c>
      <c r="F19" s="47"/>
      <c r="G19" s="47"/>
      <c r="H19" s="46"/>
    </row>
    <row r="20" spans="1:8" ht="15.75">
      <c r="A20" s="139" t="s">
        <v>120</v>
      </c>
      <c r="B20" s="87" t="s">
        <v>121</v>
      </c>
      <c r="C20" s="143">
        <f>C6*E10/100</f>
        <v>44.564949832775916</v>
      </c>
      <c r="D20" s="4">
        <v>48.4</v>
      </c>
      <c r="E20" s="45">
        <f>C20*D20</f>
        <v>2156.9435719063545</v>
      </c>
      <c r="F20" s="47"/>
      <c r="G20" s="47"/>
      <c r="H20" s="46"/>
    </row>
    <row r="21" spans="1:8" ht="15.75">
      <c r="A21" s="72" t="s">
        <v>122</v>
      </c>
      <c r="B21" s="87" t="s">
        <v>121</v>
      </c>
      <c r="C21" s="143">
        <f>C7*E10/100</f>
        <v>44.564949832775916</v>
      </c>
      <c r="D21" s="4">
        <v>50</v>
      </c>
      <c r="E21" s="45">
        <f>C21*D21</f>
        <v>2228.247491638796</v>
      </c>
      <c r="F21" s="47"/>
      <c r="G21" s="47"/>
      <c r="H21" s="46"/>
    </row>
    <row r="22" spans="1:8" ht="25.5">
      <c r="A22" s="57" t="s">
        <v>123</v>
      </c>
      <c r="B22" s="53"/>
      <c r="C22" s="54"/>
      <c r="D22" s="55"/>
      <c r="E22" s="56">
        <f>SUM(E18:E21)</f>
        <v>77754.722064505928</v>
      </c>
      <c r="F22" s="12"/>
      <c r="G22" s="12"/>
      <c r="H22" s="11"/>
    </row>
    <row r="24" spans="1:8" ht="15.75">
      <c r="A24" s="144" t="s">
        <v>28</v>
      </c>
      <c r="B24" s="145"/>
      <c r="C24" s="145"/>
      <c r="D24" s="145"/>
      <c r="E24" s="146"/>
    </row>
    <row r="25" spans="1:8" ht="26.25">
      <c r="A25" s="39" t="s">
        <v>23</v>
      </c>
      <c r="B25" s="39" t="s">
        <v>34</v>
      </c>
      <c r="C25" s="39" t="s">
        <v>8</v>
      </c>
      <c r="D25" s="39" t="s">
        <v>9</v>
      </c>
      <c r="E25" s="39" t="s">
        <v>24</v>
      </c>
    </row>
    <row r="26" spans="1:8" ht="15.75">
      <c r="A26" s="33">
        <v>1</v>
      </c>
      <c r="B26" s="33"/>
      <c r="C26" s="34">
        <v>2</v>
      </c>
      <c r="D26" s="33">
        <v>3</v>
      </c>
      <c r="E26" s="33">
        <v>4</v>
      </c>
    </row>
    <row r="27" spans="1:8">
      <c r="A27" s="139" t="s">
        <v>116</v>
      </c>
      <c r="B27" s="87" t="s">
        <v>117</v>
      </c>
      <c r="C27" s="141">
        <f>C4*E11/100</f>
        <v>0.23429976284584977</v>
      </c>
      <c r="D27" s="142">
        <v>7262</v>
      </c>
      <c r="E27" s="45">
        <f>C27*D27</f>
        <v>1701.4848777865611</v>
      </c>
    </row>
    <row r="28" spans="1:8">
      <c r="A28" s="139" t="s">
        <v>118</v>
      </c>
      <c r="B28" s="87" t="s">
        <v>119</v>
      </c>
      <c r="C28" s="143">
        <f>C5*E11/100</f>
        <v>1.9425296442687745</v>
      </c>
      <c r="D28" s="4">
        <v>2752.25</v>
      </c>
      <c r="E28" s="45">
        <f>C28*D28</f>
        <v>5346.3272134387344</v>
      </c>
    </row>
    <row r="29" spans="1:8">
      <c r="A29" s="139" t="s">
        <v>120</v>
      </c>
      <c r="B29" s="87" t="s">
        <v>121</v>
      </c>
      <c r="C29" s="143">
        <f>C6*E11/100</f>
        <v>4.2808695652173903</v>
      </c>
      <c r="D29" s="4">
        <v>48.4</v>
      </c>
      <c r="E29" s="45">
        <f>C29*D29</f>
        <v>207.19408695652169</v>
      </c>
    </row>
    <row r="30" spans="1:8">
      <c r="A30" s="72" t="s">
        <v>122</v>
      </c>
      <c r="B30" s="87" t="s">
        <v>121</v>
      </c>
      <c r="C30" s="143">
        <f>C7*E11/100</f>
        <v>4.2808695652173903</v>
      </c>
      <c r="D30" s="4">
        <v>50</v>
      </c>
      <c r="E30" s="45">
        <f>C30*D30</f>
        <v>214.04347826086951</v>
      </c>
    </row>
    <row r="31" spans="1:8" ht="25.5">
      <c r="A31" s="57" t="s">
        <v>123</v>
      </c>
      <c r="B31" s="53"/>
      <c r="C31" s="54"/>
      <c r="D31" s="55"/>
      <c r="E31" s="56">
        <f>SUM(E27:E30)</f>
        <v>7469.0496564426867</v>
      </c>
    </row>
    <row r="32" spans="1:8" ht="15.75">
      <c r="A32" s="147" t="s">
        <v>22</v>
      </c>
      <c r="B32" s="148"/>
      <c r="C32" s="148"/>
      <c r="D32" s="148"/>
      <c r="E32" s="149"/>
    </row>
    <row r="33" spans="1:5" ht="26.25">
      <c r="A33" s="39" t="s">
        <v>23</v>
      </c>
      <c r="B33" s="39" t="s">
        <v>34</v>
      </c>
      <c r="C33" s="39" t="s">
        <v>8</v>
      </c>
      <c r="D33" s="39" t="s">
        <v>9</v>
      </c>
      <c r="E33" s="39" t="s">
        <v>24</v>
      </c>
    </row>
    <row r="34" spans="1:5" ht="15.75">
      <c r="A34" s="33">
        <v>1</v>
      </c>
      <c r="B34" s="33"/>
      <c r="C34" s="34">
        <v>2</v>
      </c>
      <c r="D34" s="33">
        <v>3</v>
      </c>
      <c r="E34" s="33">
        <v>4</v>
      </c>
    </row>
    <row r="35" spans="1:5">
      <c r="A35" s="139" t="s">
        <v>116</v>
      </c>
      <c r="B35" s="87" t="s">
        <v>117</v>
      </c>
      <c r="C35" s="141">
        <f>C4*E12/100</f>
        <v>17.085859629066587</v>
      </c>
      <c r="D35" s="142">
        <v>7262</v>
      </c>
      <c r="E35" s="45">
        <f>C35*D35</f>
        <v>124077.51262628155</v>
      </c>
    </row>
    <row r="36" spans="1:5">
      <c r="A36" s="139" t="s">
        <v>118</v>
      </c>
      <c r="B36" s="87" t="s">
        <v>119</v>
      </c>
      <c r="C36" s="143">
        <f>C5*E12/100</f>
        <v>141.65523867436912</v>
      </c>
      <c r="D36" s="4">
        <v>2752.25</v>
      </c>
      <c r="E36" s="45">
        <f>C36*D36</f>
        <v>389870.63064153242</v>
      </c>
    </row>
    <row r="37" spans="1:5">
      <c r="A37" s="139" t="s">
        <v>120</v>
      </c>
      <c r="B37" s="87" t="s">
        <v>121</v>
      </c>
      <c r="C37" s="143">
        <f>C6*E12/100</f>
        <v>312.17418060200669</v>
      </c>
      <c r="D37" s="4">
        <v>48.4</v>
      </c>
      <c r="E37" s="45">
        <f>C37*D37</f>
        <v>15109.230341137123</v>
      </c>
    </row>
    <row r="38" spans="1:5">
      <c r="A38" s="72" t="s">
        <v>122</v>
      </c>
      <c r="B38" s="87" t="s">
        <v>121</v>
      </c>
      <c r="C38" s="143">
        <f>C7*E12/100</f>
        <v>312.17418060200669</v>
      </c>
      <c r="D38" s="4">
        <v>50</v>
      </c>
      <c r="E38" s="45">
        <f>C38*D38</f>
        <v>15608.709030100334</v>
      </c>
    </row>
    <row r="39" spans="1:5" ht="25.5">
      <c r="A39" s="57" t="s">
        <v>123</v>
      </c>
      <c r="B39" s="53"/>
      <c r="C39" s="54"/>
      <c r="D39" s="55"/>
      <c r="E39" s="56">
        <f>SUM(E35:E38)</f>
        <v>544666.08263905148</v>
      </c>
    </row>
    <row r="42" spans="1:5">
      <c r="A42" t="s">
        <v>72</v>
      </c>
    </row>
    <row r="43" spans="1:5">
      <c r="A43" t="s">
        <v>73</v>
      </c>
    </row>
    <row r="45" spans="1:5">
      <c r="A45" t="s">
        <v>74</v>
      </c>
      <c r="E45" s="7"/>
    </row>
  </sheetData>
  <mergeCells count="5">
    <mergeCell ref="A2:H2"/>
    <mergeCell ref="A10:A12"/>
    <mergeCell ref="A15:E15"/>
    <mergeCell ref="A24:E24"/>
    <mergeCell ref="A32:E32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opLeftCell="A22" workbookViewId="0">
      <selection activeCell="E38" sqref="E38"/>
    </sheetView>
  </sheetViews>
  <sheetFormatPr defaultRowHeight="15"/>
  <cols>
    <col min="1" max="1" width="19.42578125" customWidth="1"/>
    <col min="2" max="2" width="14.42578125" customWidth="1"/>
    <col min="3" max="3" width="19.5703125" customWidth="1"/>
    <col min="4" max="4" width="11.5703125" customWidth="1"/>
    <col min="5" max="5" width="13.7109375" customWidth="1"/>
    <col min="6" max="6" width="17.140625" customWidth="1"/>
    <col min="7" max="7" width="14.42578125" customWidth="1"/>
  </cols>
  <sheetData>
    <row r="1" spans="1:11" ht="15.75">
      <c r="A1" s="11"/>
      <c r="B1" s="11"/>
      <c r="C1" s="11"/>
      <c r="D1" s="11"/>
      <c r="E1" s="11"/>
      <c r="F1" s="12"/>
      <c r="G1" s="12"/>
      <c r="H1" s="11"/>
    </row>
    <row r="2" spans="1:11" ht="15.75">
      <c r="A2" s="150" t="s">
        <v>102</v>
      </c>
      <c r="B2" s="150"/>
      <c r="C2" s="150"/>
      <c r="D2" s="150"/>
      <c r="E2" s="150"/>
      <c r="F2" s="151"/>
      <c r="G2" s="151"/>
      <c r="H2" s="151"/>
    </row>
    <row r="3" spans="1:11" ht="15.75">
      <c r="A3" s="11"/>
      <c r="B3" s="11"/>
      <c r="C3" s="11"/>
      <c r="D3" s="11" t="s">
        <v>61</v>
      </c>
      <c r="E3" s="11"/>
      <c r="F3" s="12"/>
      <c r="G3" s="12"/>
      <c r="H3" s="11"/>
    </row>
    <row r="4" spans="1:11" ht="63">
      <c r="A4" s="13" t="s">
        <v>17</v>
      </c>
      <c r="B4" s="13" t="s">
        <v>26</v>
      </c>
      <c r="C4" s="13" t="s">
        <v>18</v>
      </c>
      <c r="D4" s="13" t="s">
        <v>19</v>
      </c>
      <c r="E4" s="13" t="s">
        <v>20</v>
      </c>
      <c r="F4" s="14" t="s">
        <v>109</v>
      </c>
      <c r="G4" s="14" t="s">
        <v>31</v>
      </c>
      <c r="H4" s="11"/>
    </row>
    <row r="5" spans="1:11" ht="15.75">
      <c r="A5" s="13">
        <v>1</v>
      </c>
      <c r="B5" s="13"/>
      <c r="C5" s="13">
        <v>2</v>
      </c>
      <c r="D5" s="13">
        <v>3</v>
      </c>
      <c r="E5" s="15">
        <v>4</v>
      </c>
      <c r="F5" s="16">
        <v>5</v>
      </c>
      <c r="G5" s="16">
        <v>6</v>
      </c>
      <c r="H5" s="11"/>
    </row>
    <row r="6" spans="1:11" ht="33" customHeight="1">
      <c r="A6" s="153" t="s">
        <v>21</v>
      </c>
      <c r="B6" s="28">
        <v>1</v>
      </c>
      <c r="C6" s="50" t="s">
        <v>29</v>
      </c>
      <c r="D6" s="20">
        <v>406</v>
      </c>
      <c r="E6" s="32">
        <f>D6/D9*100</f>
        <v>12.344177561568866</v>
      </c>
      <c r="F6" s="21">
        <f>E19</f>
        <v>177683.46989966556</v>
      </c>
      <c r="G6" s="112">
        <f>F6/D6</f>
        <v>437.64401453119598</v>
      </c>
      <c r="H6" s="11"/>
    </row>
    <row r="7" spans="1:11" ht="33.75" customHeight="1">
      <c r="A7" s="154"/>
      <c r="B7" s="29">
        <v>2</v>
      </c>
      <c r="C7" s="52" t="s">
        <v>30</v>
      </c>
      <c r="D7" s="20">
        <v>39</v>
      </c>
      <c r="E7" s="32">
        <f>D7/D9*100</f>
        <v>1.1857707509881421</v>
      </c>
      <c r="F7" s="21">
        <f>E27</f>
        <v>1735.5217391304345</v>
      </c>
      <c r="G7" s="112">
        <f>F7/D7</f>
        <v>44.500557413600887</v>
      </c>
      <c r="H7" s="11"/>
    </row>
    <row r="8" spans="1:11" ht="84.75" customHeight="1">
      <c r="A8" s="154"/>
      <c r="B8" s="30">
        <v>3</v>
      </c>
      <c r="C8" s="51" t="s">
        <v>22</v>
      </c>
      <c r="D8" s="20">
        <v>2844</v>
      </c>
      <c r="E8" s="32">
        <f>D8/D9*100</f>
        <v>86.470051687442989</v>
      </c>
      <c r="F8" s="21">
        <f>E38</f>
        <v>847614.86373973847</v>
      </c>
      <c r="G8" s="112">
        <f>F8/D8</f>
        <v>298.03616868485881</v>
      </c>
      <c r="H8" s="11"/>
    </row>
    <row r="9" spans="1:11" ht="15.75">
      <c r="A9" s="35"/>
      <c r="B9" s="36"/>
      <c r="C9" s="37" t="s">
        <v>12</v>
      </c>
      <c r="D9" s="38">
        <f>D6+D7+D8</f>
        <v>3289</v>
      </c>
      <c r="E9" s="26">
        <f>SUM(E6:E8)</f>
        <v>100</v>
      </c>
      <c r="F9" s="27">
        <f>SUM(F6:F8)</f>
        <v>1027033.8553785344</v>
      </c>
      <c r="G9" s="113">
        <f>SUM(G6:G8)</f>
        <v>780.1807406296557</v>
      </c>
      <c r="H9" s="11"/>
    </row>
    <row r="10" spans="1:11" ht="15.75">
      <c r="A10" s="35"/>
      <c r="B10" s="36"/>
      <c r="C10" s="37"/>
      <c r="D10" s="38"/>
      <c r="E10" s="48"/>
      <c r="F10" s="40"/>
      <c r="G10" s="40"/>
      <c r="H10" s="46"/>
      <c r="I10" s="5"/>
      <c r="J10" s="5"/>
      <c r="K10" s="5"/>
    </row>
    <row r="11" spans="1:11" ht="15.75">
      <c r="A11" s="155" t="s">
        <v>27</v>
      </c>
      <c r="B11" s="155"/>
      <c r="C11" s="155"/>
      <c r="D11" s="155"/>
      <c r="E11" s="155"/>
      <c r="F11" s="40"/>
      <c r="G11" s="40"/>
      <c r="H11" s="46"/>
      <c r="I11" s="5"/>
      <c r="J11" s="5"/>
      <c r="K11" s="5"/>
    </row>
    <row r="12" spans="1:11" ht="42.75" customHeight="1">
      <c r="A12" s="39" t="s">
        <v>23</v>
      </c>
      <c r="B12" s="39" t="s">
        <v>35</v>
      </c>
      <c r="C12" s="39" t="s">
        <v>8</v>
      </c>
      <c r="D12" s="39" t="s">
        <v>9</v>
      </c>
      <c r="E12" s="39" t="s">
        <v>24</v>
      </c>
      <c r="F12" s="47"/>
      <c r="G12" s="47"/>
      <c r="H12" s="46"/>
      <c r="I12" s="5"/>
      <c r="J12" s="5"/>
      <c r="K12" s="5"/>
    </row>
    <row r="13" spans="1:11" ht="15.75">
      <c r="A13" s="33">
        <v>1</v>
      </c>
      <c r="B13" s="33"/>
      <c r="C13" s="34">
        <v>2</v>
      </c>
      <c r="D13" s="33">
        <v>3</v>
      </c>
      <c r="E13" s="33">
        <v>4</v>
      </c>
      <c r="F13" s="47"/>
      <c r="G13" s="47"/>
      <c r="H13" s="46"/>
      <c r="I13" s="61"/>
      <c r="J13" s="5"/>
      <c r="K13" s="5"/>
    </row>
    <row r="14" spans="1:11" ht="15.75">
      <c r="A14" s="41" t="s">
        <v>75</v>
      </c>
      <c r="B14" s="42" t="s">
        <v>76</v>
      </c>
      <c r="C14" s="44">
        <v>1769</v>
      </c>
      <c r="D14" s="39">
        <v>36.5</v>
      </c>
      <c r="E14" s="45">
        <f>C14*D14</f>
        <v>64568.5</v>
      </c>
      <c r="F14" s="47"/>
      <c r="G14" s="47"/>
      <c r="H14" s="46"/>
      <c r="I14" s="5"/>
      <c r="J14" s="5"/>
      <c r="K14" s="5"/>
    </row>
    <row r="15" spans="1:11" ht="15.75">
      <c r="A15" s="41" t="s">
        <v>77</v>
      </c>
      <c r="B15" s="42" t="s">
        <v>62</v>
      </c>
      <c r="C15" s="44">
        <v>40</v>
      </c>
      <c r="D15" s="39">
        <v>1347.9</v>
      </c>
      <c r="E15" s="45">
        <v>92000</v>
      </c>
      <c r="F15" s="47"/>
      <c r="G15" s="47"/>
      <c r="H15" s="46"/>
      <c r="I15" s="5"/>
      <c r="J15" s="5"/>
      <c r="K15" s="5"/>
    </row>
    <row r="16" spans="1:11" ht="15.75">
      <c r="A16" s="41" t="s">
        <v>78</v>
      </c>
      <c r="B16" s="42" t="s">
        <v>7</v>
      </c>
      <c r="C16" s="44">
        <v>40</v>
      </c>
      <c r="D16" s="39">
        <v>103</v>
      </c>
      <c r="E16" s="45">
        <f t="shared" ref="E16" si="0">C16*D16</f>
        <v>4120</v>
      </c>
      <c r="F16" s="47"/>
      <c r="G16" s="47"/>
      <c r="H16" s="46"/>
      <c r="I16" s="5"/>
      <c r="J16" s="5"/>
      <c r="K16" s="5"/>
    </row>
    <row r="17" spans="1:11" ht="15" customHeight="1">
      <c r="A17" s="41" t="s">
        <v>5</v>
      </c>
      <c r="B17" s="42" t="s">
        <v>7</v>
      </c>
      <c r="C17" s="43">
        <v>15748</v>
      </c>
      <c r="D17" s="39"/>
      <c r="E17" s="45">
        <f>C17*E6/100</f>
        <v>1943.9610823958649</v>
      </c>
      <c r="F17" s="47"/>
      <c r="G17" s="47"/>
      <c r="H17" s="46"/>
      <c r="I17" s="5"/>
      <c r="J17" s="5"/>
      <c r="K17" s="5"/>
    </row>
    <row r="18" spans="1:11" ht="15" customHeight="1">
      <c r="A18" s="41" t="s">
        <v>6</v>
      </c>
      <c r="B18" s="42" t="s">
        <v>7</v>
      </c>
      <c r="C18" s="43">
        <v>121928</v>
      </c>
      <c r="D18" s="39"/>
      <c r="E18" s="45">
        <f>C18*E6/100</f>
        <v>15051.008817269689</v>
      </c>
      <c r="F18" s="47"/>
      <c r="G18" s="47"/>
      <c r="H18" s="46"/>
      <c r="I18" s="5"/>
      <c r="J18" s="5"/>
      <c r="K18" s="5"/>
    </row>
    <row r="19" spans="1:11" ht="25.5">
      <c r="A19" s="57" t="s">
        <v>38</v>
      </c>
      <c r="B19" s="53"/>
      <c r="C19" s="54"/>
      <c r="D19" s="55"/>
      <c r="E19" s="56">
        <f>SUM(E14:E18)</f>
        <v>177683.46989966556</v>
      </c>
      <c r="F19" s="12"/>
      <c r="G19" s="12"/>
      <c r="H19" s="11"/>
    </row>
    <row r="21" spans="1:11" ht="15.75">
      <c r="A21" s="144" t="s">
        <v>28</v>
      </c>
      <c r="B21" s="145"/>
      <c r="C21" s="145"/>
      <c r="D21" s="145"/>
      <c r="E21" s="146"/>
    </row>
    <row r="22" spans="1:11" ht="26.25">
      <c r="A22" s="39" t="s">
        <v>23</v>
      </c>
      <c r="B22" s="39" t="s">
        <v>34</v>
      </c>
      <c r="C22" s="39" t="s">
        <v>8</v>
      </c>
      <c r="D22" s="39" t="s">
        <v>9</v>
      </c>
      <c r="E22" s="39" t="s">
        <v>24</v>
      </c>
    </row>
    <row r="23" spans="1:11" ht="15.75">
      <c r="A23" s="33">
        <v>1</v>
      </c>
      <c r="B23" s="33"/>
      <c r="C23" s="34">
        <v>2</v>
      </c>
      <c r="D23" s="33">
        <v>3</v>
      </c>
      <c r="E23" s="33">
        <v>4</v>
      </c>
    </row>
    <row r="24" spans="1:11">
      <c r="A24" s="49" t="s">
        <v>4</v>
      </c>
      <c r="B24" s="42" t="s">
        <v>36</v>
      </c>
      <c r="C24" s="43">
        <v>1</v>
      </c>
      <c r="D24" s="39">
        <v>103</v>
      </c>
      <c r="E24" s="45">
        <f>C24*D24</f>
        <v>103</v>
      </c>
    </row>
    <row r="25" spans="1:11" ht="14.25" customHeight="1">
      <c r="A25" s="49" t="s">
        <v>33</v>
      </c>
      <c r="B25" s="42" t="s">
        <v>7</v>
      </c>
      <c r="C25" s="43">
        <v>15748</v>
      </c>
      <c r="D25" s="39"/>
      <c r="E25" s="45">
        <f>C25*E7/100</f>
        <v>186.7351778656126</v>
      </c>
    </row>
    <row r="26" spans="1:11" ht="16.5" customHeight="1">
      <c r="A26" s="49" t="s">
        <v>6</v>
      </c>
      <c r="B26" s="42" t="s">
        <v>7</v>
      </c>
      <c r="C26" s="43">
        <v>121928</v>
      </c>
      <c r="D26" s="39"/>
      <c r="E26" s="45">
        <f>C26*E7/100</f>
        <v>1445.7865612648218</v>
      </c>
    </row>
    <row r="27" spans="1:11" ht="25.5">
      <c r="A27" s="57" t="s">
        <v>37</v>
      </c>
      <c r="B27" s="58"/>
      <c r="C27" s="59"/>
      <c r="D27" s="60"/>
      <c r="E27" s="56">
        <f>SUM(E24:E26)</f>
        <v>1735.5217391304345</v>
      </c>
    </row>
    <row r="29" spans="1:11" ht="36.75" customHeight="1">
      <c r="A29" s="147" t="s">
        <v>22</v>
      </c>
      <c r="B29" s="148"/>
      <c r="C29" s="148"/>
      <c r="D29" s="148"/>
      <c r="E29" s="149"/>
    </row>
    <row r="30" spans="1:11" ht="26.25">
      <c r="A30" s="39" t="s">
        <v>23</v>
      </c>
      <c r="B30" s="39" t="s">
        <v>34</v>
      </c>
      <c r="C30" s="39" t="s">
        <v>8</v>
      </c>
      <c r="D30" s="39" t="s">
        <v>9</v>
      </c>
      <c r="E30" s="39" t="s">
        <v>24</v>
      </c>
    </row>
    <row r="31" spans="1:11" ht="15.75">
      <c r="A31" s="33">
        <v>1</v>
      </c>
      <c r="B31" s="33"/>
      <c r="C31" s="34">
        <v>2</v>
      </c>
      <c r="D31" s="33">
        <v>3</v>
      </c>
      <c r="E31" s="33">
        <v>4</v>
      </c>
    </row>
    <row r="32" spans="1:11">
      <c r="A32" s="49" t="s">
        <v>77</v>
      </c>
      <c r="B32" s="42" t="s">
        <v>62</v>
      </c>
      <c r="C32" s="43">
        <v>2</v>
      </c>
      <c r="D32" s="39">
        <v>1200</v>
      </c>
      <c r="E32" s="45">
        <f>C32*D32</f>
        <v>2400</v>
      </c>
    </row>
    <row r="33" spans="1:5">
      <c r="A33" s="49" t="s">
        <v>4</v>
      </c>
      <c r="B33" s="42" t="s">
        <v>36</v>
      </c>
      <c r="C33" s="43">
        <v>100</v>
      </c>
      <c r="D33" s="39">
        <v>103</v>
      </c>
      <c r="E33" s="45">
        <f>C33*D33</f>
        <v>10300</v>
      </c>
    </row>
    <row r="34" spans="1:5">
      <c r="A34" s="49" t="s">
        <v>75</v>
      </c>
      <c r="B34" s="42" t="s">
        <v>79</v>
      </c>
      <c r="C34" s="43">
        <v>15985</v>
      </c>
      <c r="D34" s="39">
        <v>36.5</v>
      </c>
      <c r="E34" s="45">
        <f>C34*D34</f>
        <v>583452.5</v>
      </c>
    </row>
    <row r="35" spans="1:5" ht="25.5">
      <c r="A35" s="49" t="s">
        <v>80</v>
      </c>
      <c r="B35" s="42" t="s">
        <v>7</v>
      </c>
      <c r="C35" s="43">
        <v>144430</v>
      </c>
      <c r="D35" s="39">
        <v>1</v>
      </c>
      <c r="E35" s="45">
        <f>C35*D35</f>
        <v>144430</v>
      </c>
    </row>
    <row r="36" spans="1:5" ht="15.75" customHeight="1">
      <c r="A36" s="49" t="s">
        <v>33</v>
      </c>
      <c r="B36" s="42" t="s">
        <v>7</v>
      </c>
      <c r="C36" s="43">
        <v>15748</v>
      </c>
      <c r="D36" s="39"/>
      <c r="E36" s="45">
        <f>C36*E8/100</f>
        <v>13617.303739738523</v>
      </c>
    </row>
    <row r="37" spans="1:5" ht="13.5" customHeight="1">
      <c r="A37" s="49" t="s">
        <v>6</v>
      </c>
      <c r="B37" s="42" t="s">
        <v>7</v>
      </c>
      <c r="C37" s="43">
        <v>121928</v>
      </c>
      <c r="D37" s="39"/>
      <c r="E37" s="45">
        <v>93415.06</v>
      </c>
    </row>
    <row r="38" spans="1:5" ht="25.5">
      <c r="A38" s="57" t="s">
        <v>37</v>
      </c>
      <c r="B38" s="58"/>
      <c r="C38" s="59"/>
      <c r="D38" s="60"/>
      <c r="E38" s="56">
        <f>E32+E33+E34+E35+E36+E37</f>
        <v>847614.86373973847</v>
      </c>
    </row>
    <row r="41" spans="1:5">
      <c r="A41" t="s">
        <v>72</v>
      </c>
    </row>
    <row r="42" spans="1:5">
      <c r="A42" t="s">
        <v>73</v>
      </c>
    </row>
    <row r="44" spans="1:5">
      <c r="A44" t="s">
        <v>74</v>
      </c>
    </row>
  </sheetData>
  <mergeCells count="5">
    <mergeCell ref="A2:H2"/>
    <mergeCell ref="A6:A8"/>
    <mergeCell ref="A11:E11"/>
    <mergeCell ref="A21:E21"/>
    <mergeCell ref="A29:E29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opLeftCell="A13" workbookViewId="0">
      <selection activeCell="K6" sqref="K6"/>
    </sheetView>
  </sheetViews>
  <sheetFormatPr defaultRowHeight="15"/>
  <cols>
    <col min="1" max="1" width="19.5703125" customWidth="1"/>
    <col min="2" max="2" width="17.140625" customWidth="1"/>
    <col min="3" max="3" width="20.28515625" customWidth="1"/>
    <col min="4" max="4" width="12.140625" customWidth="1"/>
    <col min="5" max="5" width="11.85546875" customWidth="1"/>
    <col min="6" max="6" width="17.42578125" customWidth="1"/>
    <col min="7" max="7" width="12.140625" customWidth="1"/>
  </cols>
  <sheetData>
    <row r="1" spans="1:8" ht="15.75">
      <c r="A1" s="150" t="s">
        <v>103</v>
      </c>
      <c r="B1" s="150"/>
      <c r="C1" s="150"/>
      <c r="D1" s="150"/>
      <c r="E1" s="150"/>
      <c r="F1" s="151"/>
      <c r="G1" s="151"/>
      <c r="H1" s="151"/>
    </row>
    <row r="2" spans="1:8" ht="80.25" customHeight="1">
      <c r="A2" s="13" t="s">
        <v>17</v>
      </c>
      <c r="B2" s="13" t="s">
        <v>26</v>
      </c>
      <c r="C2" s="13" t="s">
        <v>18</v>
      </c>
      <c r="D2" s="13" t="s">
        <v>19</v>
      </c>
      <c r="E2" s="13" t="s">
        <v>20</v>
      </c>
      <c r="F2" s="14" t="s">
        <v>109</v>
      </c>
      <c r="G2" s="14" t="s">
        <v>31</v>
      </c>
    </row>
    <row r="3" spans="1:8" ht="15.75">
      <c r="A3" s="13">
        <v>1</v>
      </c>
      <c r="B3" s="13"/>
      <c r="C3" s="13">
        <v>2</v>
      </c>
      <c r="D3" s="13">
        <v>3</v>
      </c>
      <c r="E3" s="15">
        <v>4</v>
      </c>
      <c r="F3" s="16">
        <v>5</v>
      </c>
      <c r="G3" s="16">
        <v>6</v>
      </c>
    </row>
    <row r="4" spans="1:8" ht="35.25" customHeight="1">
      <c r="A4" s="153" t="s">
        <v>21</v>
      </c>
      <c r="B4" s="28"/>
      <c r="C4" s="83" t="s">
        <v>29</v>
      </c>
      <c r="D4" s="70">
        <v>406</v>
      </c>
      <c r="E4" s="71">
        <f>D4/D7*100</f>
        <v>12.344177561568866</v>
      </c>
      <c r="F4" s="21">
        <f>E14</f>
        <v>38228.066281544539</v>
      </c>
      <c r="G4" s="21">
        <f>F4/D4</f>
        <v>94.1577987230161</v>
      </c>
    </row>
    <row r="5" spans="1:8" ht="40.5" customHeight="1">
      <c r="A5" s="154"/>
      <c r="B5" s="29"/>
      <c r="C5" s="84" t="s">
        <v>30</v>
      </c>
      <c r="D5" s="70">
        <v>39</v>
      </c>
      <c r="E5" s="71">
        <f>D5/D7*100</f>
        <v>1.1857707509881421</v>
      </c>
      <c r="F5" s="21">
        <f>E21</f>
        <v>4813.5035573122523</v>
      </c>
      <c r="G5" s="21">
        <f>F5/D5</f>
        <v>123.4231681362116</v>
      </c>
    </row>
    <row r="6" spans="1:8" ht="82.5" customHeight="1">
      <c r="A6" s="154"/>
      <c r="B6" s="30"/>
      <c r="C6" s="85" t="s">
        <v>22</v>
      </c>
      <c r="D6" s="70">
        <v>2844</v>
      </c>
      <c r="E6" s="71">
        <f>D6/D7*100</f>
        <v>86.470051687442989</v>
      </c>
      <c r="F6" s="21">
        <f>E28</f>
        <v>351015.49017938587</v>
      </c>
      <c r="G6" s="21">
        <f>F6/D6</f>
        <v>123.42316813621163</v>
      </c>
    </row>
    <row r="7" spans="1:8" ht="15.75">
      <c r="A7" s="35"/>
      <c r="B7" s="86"/>
      <c r="C7" s="24" t="s">
        <v>12</v>
      </c>
      <c r="D7" s="25">
        <f>SUM(D4:D6)</f>
        <v>3289</v>
      </c>
      <c r="E7" s="26">
        <f>SUM(E4:E6)</f>
        <v>100</v>
      </c>
      <c r="F7" s="27">
        <f>SUM(F4:F6)</f>
        <v>394057.06001824269</v>
      </c>
      <c r="G7" s="27">
        <f>SUM(G4:G6)</f>
        <v>341.00413499543936</v>
      </c>
    </row>
    <row r="9" spans="1:8" ht="15.75">
      <c r="A9" s="155" t="s">
        <v>27</v>
      </c>
      <c r="B9" s="155"/>
      <c r="C9" s="155"/>
      <c r="D9" s="155"/>
      <c r="E9" s="155"/>
    </row>
    <row r="10" spans="1:8" ht="26.25">
      <c r="A10" s="39" t="s">
        <v>23</v>
      </c>
      <c r="B10" s="39" t="s">
        <v>35</v>
      </c>
      <c r="C10" s="39" t="s">
        <v>8</v>
      </c>
      <c r="D10" s="39" t="s">
        <v>9</v>
      </c>
      <c r="E10" s="39" t="s">
        <v>24</v>
      </c>
    </row>
    <row r="11" spans="1:8" ht="15.75">
      <c r="A11" s="33">
        <v>1</v>
      </c>
      <c r="B11" s="33"/>
      <c r="C11" s="34">
        <v>2</v>
      </c>
      <c r="D11" s="33">
        <v>3</v>
      </c>
      <c r="E11" s="33">
        <v>4</v>
      </c>
    </row>
    <row r="12" spans="1:8" ht="26.25">
      <c r="A12" s="72" t="s">
        <v>11</v>
      </c>
      <c r="B12" s="87" t="s">
        <v>51</v>
      </c>
      <c r="C12" s="99">
        <f>1*E4/100</f>
        <v>0.12344177561568866</v>
      </c>
      <c r="D12" s="102">
        <v>250000</v>
      </c>
      <c r="E12" s="101">
        <f>C12*D12</f>
        <v>30860.443903922165</v>
      </c>
      <c r="F12" s="103"/>
    </row>
    <row r="13" spans="1:8" ht="39">
      <c r="A13" s="72" t="s">
        <v>81</v>
      </c>
      <c r="B13" s="87" t="s">
        <v>1</v>
      </c>
      <c r="C13" s="99">
        <f>1*E4/100</f>
        <v>0.12344177561568866</v>
      </c>
      <c r="D13" s="97">
        <v>59685</v>
      </c>
      <c r="E13" s="101">
        <f>C13*D13</f>
        <v>7367.6223776223778</v>
      </c>
    </row>
    <row r="14" spans="1:8" ht="26.25" customHeight="1">
      <c r="A14" s="57" t="s">
        <v>55</v>
      </c>
      <c r="B14" s="87"/>
      <c r="C14" s="54"/>
      <c r="D14" s="55"/>
      <c r="E14" s="56">
        <f>SUM(E12:E13)</f>
        <v>38228.066281544539</v>
      </c>
    </row>
    <row r="16" spans="1:8" ht="15.75">
      <c r="A16" s="144" t="s">
        <v>28</v>
      </c>
      <c r="B16" s="145"/>
      <c r="C16" s="145"/>
      <c r="D16" s="145"/>
      <c r="E16" s="146"/>
    </row>
    <row r="17" spans="1:5" ht="26.25">
      <c r="A17" s="39" t="s">
        <v>23</v>
      </c>
      <c r="B17" s="39" t="s">
        <v>34</v>
      </c>
      <c r="C17" s="39" t="s">
        <v>8</v>
      </c>
      <c r="D17" s="39" t="s">
        <v>9</v>
      </c>
      <c r="E17" s="39" t="s">
        <v>24</v>
      </c>
    </row>
    <row r="18" spans="1:5" ht="15.75">
      <c r="A18" s="33">
        <v>1</v>
      </c>
      <c r="B18" s="33"/>
      <c r="C18" s="34">
        <v>2</v>
      </c>
      <c r="D18" s="33">
        <v>3</v>
      </c>
      <c r="E18" s="33">
        <v>4</v>
      </c>
    </row>
    <row r="19" spans="1:5" ht="26.25">
      <c r="A19" s="72" t="s">
        <v>11</v>
      </c>
      <c r="B19" s="87" t="s">
        <v>1</v>
      </c>
      <c r="C19" s="99">
        <f>1*E5/100</f>
        <v>1.185770750988142E-2</v>
      </c>
      <c r="D19" s="97">
        <v>320000</v>
      </c>
      <c r="E19" s="100">
        <f>C19*D19</f>
        <v>3794.4664031620546</v>
      </c>
    </row>
    <row r="20" spans="1:5" ht="39">
      <c r="A20" s="72" t="s">
        <v>81</v>
      </c>
      <c r="B20" s="87" t="s">
        <v>1</v>
      </c>
      <c r="C20" s="99">
        <f>1*E5/100</f>
        <v>1.185770750988142E-2</v>
      </c>
      <c r="D20" s="97">
        <v>85938.8</v>
      </c>
      <c r="E20" s="100">
        <f t="shared" ref="E20" si="0">C20*D20</f>
        <v>1019.0371541501975</v>
      </c>
    </row>
    <row r="21" spans="1:5" ht="28.5" customHeight="1">
      <c r="A21" s="57" t="s">
        <v>55</v>
      </c>
      <c r="B21" s="58"/>
      <c r="C21" s="59"/>
      <c r="D21" s="60"/>
      <c r="E21" s="56">
        <f>SUM(E19:E20)</f>
        <v>4813.5035573122523</v>
      </c>
    </row>
    <row r="23" spans="1:5" ht="15.75">
      <c r="A23" s="147" t="s">
        <v>22</v>
      </c>
      <c r="B23" s="148"/>
      <c r="C23" s="148"/>
      <c r="D23" s="148"/>
      <c r="E23" s="149"/>
    </row>
    <row r="24" spans="1:5" ht="26.25">
      <c r="A24" s="39" t="s">
        <v>23</v>
      </c>
      <c r="B24" s="39" t="s">
        <v>34</v>
      </c>
      <c r="C24" s="39" t="s">
        <v>8</v>
      </c>
      <c r="D24" s="39" t="s">
        <v>9</v>
      </c>
      <c r="E24" s="39" t="s">
        <v>24</v>
      </c>
    </row>
    <row r="25" spans="1:5" ht="15.75">
      <c r="A25" s="33">
        <v>1</v>
      </c>
      <c r="B25" s="33"/>
      <c r="C25" s="34">
        <v>2</v>
      </c>
      <c r="D25" s="33">
        <v>3</v>
      </c>
      <c r="E25" s="33">
        <v>4</v>
      </c>
    </row>
    <row r="26" spans="1:5" ht="26.25">
      <c r="A26" s="72" t="s">
        <v>11</v>
      </c>
      <c r="B26" s="87" t="s">
        <v>1</v>
      </c>
      <c r="C26" s="98">
        <f>1*E6/100</f>
        <v>0.86470051687442995</v>
      </c>
      <c r="D26" s="97">
        <v>320000</v>
      </c>
      <c r="E26" s="100">
        <f>C26*D26</f>
        <v>276704.16539981758</v>
      </c>
    </row>
    <row r="27" spans="1:5" ht="39">
      <c r="A27" s="72" t="s">
        <v>81</v>
      </c>
      <c r="B27" s="87" t="s">
        <v>1</v>
      </c>
      <c r="C27" s="98">
        <f>1*E6/100</f>
        <v>0.86470051687442995</v>
      </c>
      <c r="D27" s="97">
        <v>85938.8</v>
      </c>
      <c r="E27" s="100">
        <f t="shared" ref="E27" si="1">C27*D27</f>
        <v>74311.324779568269</v>
      </c>
    </row>
    <row r="28" spans="1:5" ht="27.75" customHeight="1">
      <c r="A28" s="57" t="s">
        <v>55</v>
      </c>
      <c r="B28" s="58"/>
      <c r="C28" s="59"/>
      <c r="D28" s="60"/>
      <c r="E28" s="56">
        <f>SUM(E26:E27)</f>
        <v>351015.49017938587</v>
      </c>
    </row>
    <row r="31" spans="1:5">
      <c r="A31" t="s">
        <v>72</v>
      </c>
    </row>
    <row r="32" spans="1:5">
      <c r="A32" t="s">
        <v>73</v>
      </c>
    </row>
    <row r="34" spans="1:1">
      <c r="A34" t="s">
        <v>74</v>
      </c>
    </row>
  </sheetData>
  <mergeCells count="5">
    <mergeCell ref="A1:H1"/>
    <mergeCell ref="A4:A6"/>
    <mergeCell ref="A9:E9"/>
    <mergeCell ref="A16:E16"/>
    <mergeCell ref="A23:E23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topLeftCell="A70" workbookViewId="0">
      <selection activeCell="I78" sqref="I78"/>
    </sheetView>
  </sheetViews>
  <sheetFormatPr defaultRowHeight="15"/>
  <cols>
    <col min="1" max="1" width="17.85546875" customWidth="1"/>
    <col min="2" max="2" width="17.7109375" customWidth="1"/>
    <col min="3" max="3" width="20.5703125" customWidth="1"/>
    <col min="4" max="4" width="17.28515625" customWidth="1"/>
    <col min="5" max="5" width="15.85546875" customWidth="1"/>
    <col min="6" max="6" width="16.85546875" customWidth="1"/>
    <col min="7" max="7" width="15.85546875" customWidth="1"/>
  </cols>
  <sheetData>
    <row r="1" spans="1:8" ht="15.75">
      <c r="A1" s="150" t="s">
        <v>104</v>
      </c>
      <c r="B1" s="150"/>
      <c r="C1" s="150"/>
      <c r="D1" s="150"/>
      <c r="E1" s="150"/>
      <c r="F1" s="151"/>
      <c r="G1" s="151"/>
      <c r="H1" s="151"/>
    </row>
    <row r="2" spans="1:8" ht="69" customHeight="1">
      <c r="A2" s="13" t="s">
        <v>17</v>
      </c>
      <c r="B2" s="13" t="s">
        <v>26</v>
      </c>
      <c r="C2" s="13" t="s">
        <v>18</v>
      </c>
      <c r="D2" s="13" t="s">
        <v>19</v>
      </c>
      <c r="E2" s="13" t="s">
        <v>20</v>
      </c>
      <c r="F2" s="14" t="s">
        <v>109</v>
      </c>
      <c r="G2" s="14" t="s">
        <v>31</v>
      </c>
    </row>
    <row r="3" spans="1:8" ht="15.75">
      <c r="A3" s="13">
        <v>1</v>
      </c>
      <c r="B3" s="13"/>
      <c r="C3" s="13">
        <v>2</v>
      </c>
      <c r="D3" s="13">
        <v>3</v>
      </c>
      <c r="E3" s="15">
        <v>4</v>
      </c>
      <c r="F3" s="16">
        <v>5</v>
      </c>
      <c r="G3" s="16">
        <v>6</v>
      </c>
    </row>
    <row r="4" spans="1:8" ht="42.75" customHeight="1">
      <c r="A4" s="153" t="s">
        <v>21</v>
      </c>
      <c r="B4" s="28"/>
      <c r="C4" s="83" t="s">
        <v>29</v>
      </c>
      <c r="D4" s="70">
        <v>406</v>
      </c>
      <c r="E4" s="122">
        <f>D4/D7*100</f>
        <v>12.344177561568866</v>
      </c>
      <c r="F4" s="21">
        <f>E28</f>
        <v>175734.91252000001</v>
      </c>
      <c r="G4" s="21">
        <f>F4/D4</f>
        <v>432.84461211822662</v>
      </c>
    </row>
    <row r="5" spans="1:8" ht="40.5" customHeight="1">
      <c r="A5" s="154"/>
      <c r="B5" s="29"/>
      <c r="C5" s="84" t="s">
        <v>30</v>
      </c>
      <c r="D5" s="70">
        <v>39</v>
      </c>
      <c r="E5" s="122">
        <f>D5/D7*100</f>
        <v>1.1857707509881421</v>
      </c>
      <c r="F5" s="21">
        <f>E49</f>
        <v>16086.3236</v>
      </c>
      <c r="G5" s="21">
        <f>F5/D5</f>
        <v>412.46983589743587</v>
      </c>
    </row>
    <row r="6" spans="1:8" ht="96.75" customHeight="1">
      <c r="A6" s="154"/>
      <c r="B6" s="30"/>
      <c r="C6" s="85" t="s">
        <v>22</v>
      </c>
      <c r="D6" s="70">
        <v>2844</v>
      </c>
      <c r="E6" s="122">
        <f>D6/D7*100</f>
        <v>86.470051687442989</v>
      </c>
      <c r="F6" s="21">
        <f>E78</f>
        <v>1394453.72224</v>
      </c>
      <c r="G6" s="21">
        <f>F6/D6</f>
        <v>490.31424832630097</v>
      </c>
    </row>
    <row r="7" spans="1:8" ht="15.75">
      <c r="A7" s="35"/>
      <c r="B7" s="86"/>
      <c r="C7" s="24" t="s">
        <v>12</v>
      </c>
      <c r="D7" s="25">
        <f>SUM(D4:D6)</f>
        <v>3289</v>
      </c>
      <c r="E7" s="121">
        <f>SUM(E4:E6)</f>
        <v>100</v>
      </c>
      <c r="F7" s="27">
        <f>SUM(F4:F6)</f>
        <v>1586274.95836</v>
      </c>
      <c r="G7" s="27">
        <f>SUM(G4:G6)</f>
        <v>1335.6286963419634</v>
      </c>
    </row>
    <row r="9" spans="1:8" ht="15.75">
      <c r="A9" s="155" t="s">
        <v>27</v>
      </c>
      <c r="B9" s="155"/>
      <c r="C9" s="155"/>
      <c r="D9" s="155"/>
      <c r="E9" s="155"/>
    </row>
    <row r="10" spans="1:8" ht="26.25">
      <c r="A10" s="39" t="s">
        <v>23</v>
      </c>
      <c r="B10" s="39" t="s">
        <v>35</v>
      </c>
      <c r="C10" s="39" t="s">
        <v>8</v>
      </c>
      <c r="D10" s="39" t="s">
        <v>9</v>
      </c>
      <c r="E10" s="39" t="s">
        <v>24</v>
      </c>
    </row>
    <row r="11" spans="1:8" ht="15.75">
      <c r="A11" s="33">
        <v>1</v>
      </c>
      <c r="B11" s="33"/>
      <c r="C11" s="34">
        <v>2</v>
      </c>
      <c r="D11" s="33">
        <v>3</v>
      </c>
      <c r="E11" s="33">
        <v>4</v>
      </c>
    </row>
    <row r="12" spans="1:8" ht="26.25">
      <c r="A12" s="72" t="s">
        <v>63</v>
      </c>
      <c r="B12" s="87" t="s">
        <v>1</v>
      </c>
      <c r="C12" s="98">
        <v>0.107</v>
      </c>
      <c r="D12" s="97">
        <v>206400</v>
      </c>
      <c r="E12" s="101">
        <f t="shared" ref="E12:E19" si="0">C12*D12</f>
        <v>22084.799999999999</v>
      </c>
    </row>
    <row r="13" spans="1:8" ht="26.25">
      <c r="A13" s="72" t="s">
        <v>58</v>
      </c>
      <c r="B13" s="87" t="s">
        <v>1</v>
      </c>
      <c r="C13" s="98">
        <v>0.107</v>
      </c>
      <c r="D13" s="97">
        <v>160000</v>
      </c>
      <c r="E13" s="101">
        <f t="shared" si="0"/>
        <v>17120</v>
      </c>
    </row>
    <row r="14" spans="1:8" ht="39">
      <c r="A14" s="72" t="s">
        <v>64</v>
      </c>
      <c r="B14" s="87" t="s">
        <v>1</v>
      </c>
      <c r="C14" s="98">
        <v>0.107</v>
      </c>
      <c r="D14" s="97">
        <v>87653.28</v>
      </c>
      <c r="E14" s="101">
        <f t="shared" si="0"/>
        <v>9378.900959999999</v>
      </c>
    </row>
    <row r="15" spans="1:8" ht="51.75">
      <c r="A15" s="72" t="s">
        <v>0</v>
      </c>
      <c r="B15" s="87" t="s">
        <v>1</v>
      </c>
      <c r="C15" s="98">
        <v>0.107</v>
      </c>
      <c r="D15" s="97">
        <v>124128.72</v>
      </c>
      <c r="E15" s="101">
        <f t="shared" si="0"/>
        <v>13281.77304</v>
      </c>
    </row>
    <row r="16" spans="1:8" ht="15.75">
      <c r="A16" s="72" t="s">
        <v>10</v>
      </c>
      <c r="B16" s="87" t="s">
        <v>1</v>
      </c>
      <c r="C16" s="98">
        <v>0.107</v>
      </c>
      <c r="D16" s="97">
        <v>15000</v>
      </c>
      <c r="E16" s="101">
        <f t="shared" si="0"/>
        <v>1605</v>
      </c>
    </row>
    <row r="17" spans="1:5" ht="26.25">
      <c r="A17" s="72" t="s">
        <v>82</v>
      </c>
      <c r="B17" s="87" t="s">
        <v>1</v>
      </c>
      <c r="C17" s="98">
        <v>0.107</v>
      </c>
      <c r="D17" s="97">
        <v>199800</v>
      </c>
      <c r="E17" s="101">
        <f t="shared" si="0"/>
        <v>21378.6</v>
      </c>
    </row>
    <row r="18" spans="1:5" ht="39">
      <c r="A18" s="72" t="s">
        <v>53</v>
      </c>
      <c r="B18" s="87" t="s">
        <v>1</v>
      </c>
      <c r="C18" s="98">
        <v>0.107</v>
      </c>
      <c r="D18" s="97">
        <v>6400</v>
      </c>
      <c r="E18" s="101">
        <f t="shared" si="0"/>
        <v>684.8</v>
      </c>
    </row>
    <row r="19" spans="1:5" ht="26.25">
      <c r="A19" s="72" t="s">
        <v>54</v>
      </c>
      <c r="B19" s="87" t="s">
        <v>1</v>
      </c>
      <c r="C19" s="98">
        <v>0.107</v>
      </c>
      <c r="D19" s="97">
        <v>48000</v>
      </c>
      <c r="E19" s="101">
        <f t="shared" si="0"/>
        <v>5136</v>
      </c>
    </row>
    <row r="20" spans="1:5" ht="39">
      <c r="A20" s="72" t="s">
        <v>57</v>
      </c>
      <c r="B20" s="87" t="s">
        <v>1</v>
      </c>
      <c r="C20" s="98">
        <v>0.107</v>
      </c>
      <c r="D20" s="97">
        <v>16500</v>
      </c>
      <c r="E20" s="101">
        <f t="shared" ref="E20:E24" si="1">C20*D20</f>
        <v>1765.5</v>
      </c>
    </row>
    <row r="21" spans="1:5" ht="15.75">
      <c r="A21" s="72" t="s">
        <v>65</v>
      </c>
      <c r="B21" s="87" t="s">
        <v>1</v>
      </c>
      <c r="C21" s="98">
        <v>0.107</v>
      </c>
      <c r="D21" s="97">
        <v>6000</v>
      </c>
      <c r="E21" s="101">
        <f t="shared" si="1"/>
        <v>642</v>
      </c>
    </row>
    <row r="22" spans="1:5" ht="15.75">
      <c r="A22" s="72" t="s">
        <v>66</v>
      </c>
      <c r="B22" s="87" t="s">
        <v>1</v>
      </c>
      <c r="C22" s="98">
        <v>0.107</v>
      </c>
      <c r="D22" s="97">
        <v>6400</v>
      </c>
      <c r="E22" s="101">
        <f t="shared" si="1"/>
        <v>684.8</v>
      </c>
    </row>
    <row r="23" spans="1:5" ht="26.25">
      <c r="A23" s="72" t="s">
        <v>67</v>
      </c>
      <c r="B23" s="87" t="s">
        <v>1</v>
      </c>
      <c r="C23" s="98">
        <v>0.107</v>
      </c>
      <c r="D23" s="97">
        <v>73750</v>
      </c>
      <c r="E23" s="101">
        <f t="shared" si="1"/>
        <v>7891.25</v>
      </c>
    </row>
    <row r="24" spans="1:5" ht="15.75">
      <c r="A24" s="72" t="s">
        <v>68</v>
      </c>
      <c r="B24" s="87" t="s">
        <v>1</v>
      </c>
      <c r="C24" s="98">
        <v>0.107</v>
      </c>
      <c r="D24" s="97">
        <v>0</v>
      </c>
      <c r="E24" s="101">
        <f t="shared" si="1"/>
        <v>0</v>
      </c>
    </row>
    <row r="25" spans="1:5" ht="15.75">
      <c r="A25" s="72" t="s">
        <v>69</v>
      </c>
      <c r="B25" s="87" t="s">
        <v>1</v>
      </c>
      <c r="C25" s="98">
        <v>0.107</v>
      </c>
      <c r="D25" s="97">
        <v>200000</v>
      </c>
      <c r="E25" s="101">
        <f t="shared" ref="E25:E27" si="2">C25*D25</f>
        <v>21400</v>
      </c>
    </row>
    <row r="26" spans="1:5" ht="15.75">
      <c r="A26" s="72" t="s">
        <v>70</v>
      </c>
      <c r="B26" s="87" t="s">
        <v>1</v>
      </c>
      <c r="C26" s="98">
        <v>0.107</v>
      </c>
      <c r="D26" s="97">
        <v>450064.36</v>
      </c>
      <c r="E26" s="101">
        <f t="shared" si="2"/>
        <v>48156.88652</v>
      </c>
    </row>
    <row r="27" spans="1:5" ht="26.25">
      <c r="A27" s="72" t="s">
        <v>71</v>
      </c>
      <c r="B27" s="87" t="s">
        <v>1</v>
      </c>
      <c r="C27" s="98">
        <v>0.107</v>
      </c>
      <c r="D27" s="97">
        <v>42286</v>
      </c>
      <c r="E27" s="101">
        <f t="shared" si="2"/>
        <v>4524.6019999999999</v>
      </c>
    </row>
    <row r="28" spans="1:5" ht="38.25">
      <c r="A28" s="57" t="s">
        <v>56</v>
      </c>
      <c r="B28" s="53"/>
      <c r="C28" s="54"/>
      <c r="D28" s="55">
        <f>SUM(D12:D27)</f>
        <v>1642382.3599999999</v>
      </c>
      <c r="E28" s="56">
        <f>SUM(E12:E27)</f>
        <v>175734.91252000001</v>
      </c>
    </row>
    <row r="30" spans="1:5" ht="15.75">
      <c r="A30" s="144" t="s">
        <v>28</v>
      </c>
      <c r="B30" s="145"/>
      <c r="C30" s="145"/>
      <c r="D30" s="145"/>
      <c r="E30" s="146"/>
    </row>
    <row r="31" spans="1:5" ht="26.25">
      <c r="A31" s="39" t="s">
        <v>23</v>
      </c>
      <c r="B31" s="39" t="s">
        <v>34</v>
      </c>
      <c r="C31" s="39" t="s">
        <v>8</v>
      </c>
      <c r="D31" s="39" t="s">
        <v>9</v>
      </c>
      <c r="E31" s="39" t="s">
        <v>24</v>
      </c>
    </row>
    <row r="32" spans="1:5" ht="15.75">
      <c r="A32" s="33">
        <v>1</v>
      </c>
      <c r="B32" s="33"/>
      <c r="C32" s="34">
        <v>2</v>
      </c>
      <c r="D32" s="33">
        <v>3</v>
      </c>
      <c r="E32" s="33">
        <v>4</v>
      </c>
    </row>
    <row r="33" spans="1:5" ht="26.25">
      <c r="A33" s="72" t="s">
        <v>63</v>
      </c>
      <c r="B33" s="87" t="s">
        <v>51</v>
      </c>
      <c r="C33" s="98">
        <v>0.01</v>
      </c>
      <c r="D33" s="97">
        <v>206400</v>
      </c>
      <c r="E33" s="101">
        <f t="shared" ref="E33:E48" si="3">C33*D33</f>
        <v>2064</v>
      </c>
    </row>
    <row r="34" spans="1:5" ht="42" customHeight="1">
      <c r="A34" s="72" t="s">
        <v>58</v>
      </c>
      <c r="B34" s="87" t="s">
        <v>51</v>
      </c>
      <c r="C34" s="98">
        <v>0.01</v>
      </c>
      <c r="D34" s="97">
        <v>160000</v>
      </c>
      <c r="E34" s="101">
        <f t="shared" si="3"/>
        <v>1600</v>
      </c>
    </row>
    <row r="35" spans="1:5" ht="39">
      <c r="A35" s="72" t="s">
        <v>64</v>
      </c>
      <c r="B35" s="87" t="s">
        <v>1</v>
      </c>
      <c r="C35" s="98">
        <v>0.01</v>
      </c>
      <c r="D35" s="97">
        <v>87653.28</v>
      </c>
      <c r="E35" s="101">
        <f t="shared" si="3"/>
        <v>876.53279999999995</v>
      </c>
    </row>
    <row r="36" spans="1:5" ht="51.75">
      <c r="A36" s="72" t="s">
        <v>0</v>
      </c>
      <c r="B36" s="87" t="s">
        <v>1</v>
      </c>
      <c r="C36" s="98">
        <v>0.01</v>
      </c>
      <c r="D36" s="97">
        <v>124128.72</v>
      </c>
      <c r="E36" s="101">
        <f t="shared" si="3"/>
        <v>1241.2872</v>
      </c>
    </row>
    <row r="37" spans="1:5" ht="15.75">
      <c r="A37" s="72" t="s">
        <v>10</v>
      </c>
      <c r="B37" s="87" t="s">
        <v>1</v>
      </c>
      <c r="C37" s="98">
        <v>0.01</v>
      </c>
      <c r="D37" s="97">
        <v>15000</v>
      </c>
      <c r="E37" s="101">
        <f t="shared" si="3"/>
        <v>150</v>
      </c>
    </row>
    <row r="38" spans="1:5" ht="26.25">
      <c r="A38" s="72" t="s">
        <v>82</v>
      </c>
      <c r="B38" s="87" t="s">
        <v>1</v>
      </c>
      <c r="C38" s="98">
        <v>0.01</v>
      </c>
      <c r="D38" s="97">
        <v>199800</v>
      </c>
      <c r="E38" s="101">
        <f t="shared" si="3"/>
        <v>1998</v>
      </c>
    </row>
    <row r="39" spans="1:5" ht="39">
      <c r="A39" s="72" t="s">
        <v>53</v>
      </c>
      <c r="B39" s="87" t="s">
        <v>1</v>
      </c>
      <c r="C39" s="98">
        <v>0.01</v>
      </c>
      <c r="D39" s="97">
        <v>6400</v>
      </c>
      <c r="E39" s="101">
        <f t="shared" si="3"/>
        <v>64</v>
      </c>
    </row>
    <row r="40" spans="1:5" ht="26.25">
      <c r="A40" s="72" t="s">
        <v>54</v>
      </c>
      <c r="B40" s="87" t="s">
        <v>1</v>
      </c>
      <c r="C40" s="98">
        <v>0.01</v>
      </c>
      <c r="D40" s="97">
        <v>48000</v>
      </c>
      <c r="E40" s="101">
        <f t="shared" si="3"/>
        <v>480</v>
      </c>
    </row>
    <row r="41" spans="1:5" ht="39">
      <c r="A41" s="72" t="s">
        <v>57</v>
      </c>
      <c r="B41" s="87" t="s">
        <v>1</v>
      </c>
      <c r="C41" s="98">
        <v>0.01</v>
      </c>
      <c r="D41" s="97">
        <v>16500</v>
      </c>
      <c r="E41" s="101">
        <f t="shared" si="3"/>
        <v>165</v>
      </c>
    </row>
    <row r="42" spans="1:5" ht="15.75">
      <c r="A42" s="72" t="s">
        <v>65</v>
      </c>
      <c r="B42" s="87" t="s">
        <v>1</v>
      </c>
      <c r="C42" s="98">
        <v>0.01</v>
      </c>
      <c r="D42" s="97">
        <v>6000</v>
      </c>
      <c r="E42" s="101">
        <f t="shared" si="3"/>
        <v>60</v>
      </c>
    </row>
    <row r="43" spans="1:5" ht="15.75">
      <c r="A43" s="72" t="s">
        <v>66</v>
      </c>
      <c r="B43" s="87" t="s">
        <v>1</v>
      </c>
      <c r="C43" s="98">
        <v>0.01</v>
      </c>
      <c r="D43" s="97">
        <v>6400</v>
      </c>
      <c r="E43" s="101">
        <f t="shared" si="3"/>
        <v>64</v>
      </c>
    </row>
    <row r="44" spans="1:5" ht="26.25">
      <c r="A44" s="72" t="s">
        <v>67</v>
      </c>
      <c r="B44" s="87" t="s">
        <v>1</v>
      </c>
      <c r="C44" s="98">
        <v>0.01</v>
      </c>
      <c r="D44" s="97">
        <v>40000</v>
      </c>
      <c r="E44" s="101">
        <f t="shared" si="3"/>
        <v>400</v>
      </c>
    </row>
    <row r="45" spans="1:5" ht="15.75">
      <c r="A45" s="72" t="s">
        <v>68</v>
      </c>
      <c r="B45" s="87" t="s">
        <v>1</v>
      </c>
      <c r="C45" s="98">
        <v>0.01</v>
      </c>
      <c r="D45" s="97">
        <v>0</v>
      </c>
      <c r="E45" s="101">
        <f t="shared" si="3"/>
        <v>0</v>
      </c>
    </row>
    <row r="46" spans="1:5" ht="15.75">
      <c r="A46" s="72" t="s">
        <v>69</v>
      </c>
      <c r="B46" s="87" t="s">
        <v>1</v>
      </c>
      <c r="C46" s="98">
        <v>0.01</v>
      </c>
      <c r="D46" s="97">
        <v>200000</v>
      </c>
      <c r="E46" s="101">
        <f t="shared" si="3"/>
        <v>2000</v>
      </c>
    </row>
    <row r="47" spans="1:5" ht="15.75">
      <c r="A47" s="72" t="s">
        <v>70</v>
      </c>
      <c r="B47" s="87" t="s">
        <v>1</v>
      </c>
      <c r="C47" s="98">
        <v>0.01</v>
      </c>
      <c r="D47" s="97">
        <v>450064.36</v>
      </c>
      <c r="E47" s="101">
        <f t="shared" si="3"/>
        <v>4500.6436000000003</v>
      </c>
    </row>
    <row r="48" spans="1:5" ht="26.25">
      <c r="A48" s="72" t="s">
        <v>71</v>
      </c>
      <c r="B48" s="87" t="s">
        <v>1</v>
      </c>
      <c r="C48" s="98">
        <v>0.01</v>
      </c>
      <c r="D48" s="97">
        <v>42286</v>
      </c>
      <c r="E48" s="101">
        <f t="shared" si="3"/>
        <v>422.86</v>
      </c>
    </row>
    <row r="49" spans="1:5" ht="38.25">
      <c r="A49" s="57" t="s">
        <v>56</v>
      </c>
      <c r="B49" s="53"/>
      <c r="C49" s="54"/>
      <c r="D49" s="55">
        <f>SUM(D33:D48)</f>
        <v>1608632.3599999999</v>
      </c>
      <c r="E49" s="56">
        <f>SUM(E33:E48)</f>
        <v>16086.3236</v>
      </c>
    </row>
    <row r="50" spans="1:5">
      <c r="A50" s="114"/>
      <c r="B50" s="115"/>
      <c r="C50" s="116"/>
      <c r="D50" s="117"/>
      <c r="E50" s="118"/>
    </row>
    <row r="51" spans="1:5" ht="2.4500000000000002" customHeight="1">
      <c r="A51" s="114"/>
      <c r="B51" s="115"/>
      <c r="C51" s="116"/>
      <c r="D51" s="117"/>
      <c r="E51" s="118"/>
    </row>
    <row r="52" spans="1:5" hidden="1">
      <c r="A52" s="114"/>
      <c r="B52" s="115"/>
      <c r="C52" s="116"/>
      <c r="D52" s="117"/>
      <c r="E52" s="118"/>
    </row>
    <row r="53" spans="1:5" hidden="1">
      <c r="A53" s="114"/>
      <c r="B53" s="115"/>
      <c r="C53" s="116"/>
      <c r="D53" s="117"/>
      <c r="E53" s="118"/>
    </row>
    <row r="54" spans="1:5" hidden="1">
      <c r="A54" s="114"/>
      <c r="B54" s="115"/>
      <c r="C54" s="116"/>
      <c r="D54" s="117"/>
      <c r="E54" s="118"/>
    </row>
    <row r="55" spans="1:5" hidden="1">
      <c r="A55" s="114"/>
      <c r="B55" s="115"/>
      <c r="C55" s="116"/>
      <c r="D55" s="117"/>
      <c r="E55" s="118"/>
    </row>
    <row r="56" spans="1:5" hidden="1">
      <c r="A56" s="114"/>
      <c r="B56" s="115"/>
      <c r="C56" s="116"/>
      <c r="D56" s="117"/>
      <c r="E56" s="118"/>
    </row>
    <row r="57" spans="1:5" hidden="1">
      <c r="A57" s="114"/>
      <c r="B57" s="115"/>
      <c r="C57" s="116"/>
      <c r="D57" s="117"/>
      <c r="E57" s="118"/>
    </row>
    <row r="59" spans="1:5" ht="15.75">
      <c r="A59" s="147" t="s">
        <v>22</v>
      </c>
      <c r="B59" s="148"/>
      <c r="C59" s="148"/>
      <c r="D59" s="148"/>
      <c r="E59" s="149"/>
    </row>
    <row r="60" spans="1:5" ht="26.25">
      <c r="A60" s="39" t="s">
        <v>23</v>
      </c>
      <c r="B60" s="39" t="s">
        <v>34</v>
      </c>
      <c r="C60" s="39" t="s">
        <v>8</v>
      </c>
      <c r="D60" s="39" t="s">
        <v>9</v>
      </c>
      <c r="E60" s="39" t="s">
        <v>24</v>
      </c>
    </row>
    <row r="61" spans="1:5" ht="15.75">
      <c r="A61" s="33">
        <v>1</v>
      </c>
      <c r="B61" s="33"/>
      <c r="C61" s="34">
        <v>2</v>
      </c>
      <c r="D61" s="33">
        <v>3</v>
      </c>
      <c r="E61" s="33">
        <v>4</v>
      </c>
    </row>
    <row r="62" spans="1:5" ht="26.25">
      <c r="A62" s="72" t="s">
        <v>63</v>
      </c>
      <c r="B62" s="87" t="s">
        <v>51</v>
      </c>
      <c r="C62" s="98">
        <v>0.88400000000000001</v>
      </c>
      <c r="D62" s="97">
        <v>206400</v>
      </c>
      <c r="E62" s="101">
        <f t="shared" ref="E62:E76" si="4">C62*D62</f>
        <v>182457.60000000001</v>
      </c>
    </row>
    <row r="63" spans="1:5" ht="26.25">
      <c r="A63" s="72" t="s">
        <v>58</v>
      </c>
      <c r="B63" s="87" t="s">
        <v>51</v>
      </c>
      <c r="C63" s="98">
        <v>0.88400000000000001</v>
      </c>
      <c r="D63" s="97">
        <v>160000</v>
      </c>
      <c r="E63" s="101">
        <f t="shared" si="4"/>
        <v>141440</v>
      </c>
    </row>
    <row r="64" spans="1:5" ht="39">
      <c r="A64" s="72" t="s">
        <v>64</v>
      </c>
      <c r="B64" s="87" t="s">
        <v>1</v>
      </c>
      <c r="C64" s="98">
        <v>0.88400000000000001</v>
      </c>
      <c r="D64" s="97">
        <v>87653.28</v>
      </c>
      <c r="E64" s="101">
        <f t="shared" si="4"/>
        <v>77485.499519999998</v>
      </c>
    </row>
    <row r="65" spans="1:5" ht="51.75">
      <c r="A65" s="72" t="s">
        <v>0</v>
      </c>
      <c r="B65" s="87" t="s">
        <v>1</v>
      </c>
      <c r="C65" s="98">
        <v>0.88400000000000001</v>
      </c>
      <c r="D65" s="97">
        <v>124128.72</v>
      </c>
      <c r="E65" s="101">
        <f t="shared" si="4"/>
        <v>109729.78848</v>
      </c>
    </row>
    <row r="66" spans="1:5" ht="51.75" customHeight="1">
      <c r="A66" s="72" t="s">
        <v>10</v>
      </c>
      <c r="B66" s="87" t="s">
        <v>1</v>
      </c>
      <c r="C66" s="98">
        <v>0.88400000000000001</v>
      </c>
      <c r="D66" s="97">
        <v>15000</v>
      </c>
      <c r="E66" s="101">
        <f t="shared" si="4"/>
        <v>13260</v>
      </c>
    </row>
    <row r="67" spans="1:5" ht="26.25">
      <c r="A67" s="72" t="s">
        <v>82</v>
      </c>
      <c r="B67" s="87" t="s">
        <v>1</v>
      </c>
      <c r="C67" s="98">
        <v>0.88400000000000001</v>
      </c>
      <c r="D67" s="97">
        <v>199800</v>
      </c>
      <c r="E67" s="101">
        <f t="shared" si="4"/>
        <v>176623.2</v>
      </c>
    </row>
    <row r="68" spans="1:5" ht="39">
      <c r="A68" s="72" t="s">
        <v>53</v>
      </c>
      <c r="B68" s="87" t="s">
        <v>1</v>
      </c>
      <c r="C68" s="98">
        <v>0.88400000000000001</v>
      </c>
      <c r="D68" s="97">
        <v>6400</v>
      </c>
      <c r="E68" s="101">
        <f t="shared" si="4"/>
        <v>5657.6</v>
      </c>
    </row>
    <row r="69" spans="1:5" ht="26.25">
      <c r="A69" s="72" t="s">
        <v>54</v>
      </c>
      <c r="B69" s="87" t="s">
        <v>1</v>
      </c>
      <c r="C69" s="98">
        <v>0.88400000000000001</v>
      </c>
      <c r="D69" s="97">
        <v>48000</v>
      </c>
      <c r="E69" s="101">
        <f t="shared" si="4"/>
        <v>42432</v>
      </c>
    </row>
    <row r="70" spans="1:5" ht="39">
      <c r="A70" s="72" t="s">
        <v>57</v>
      </c>
      <c r="B70" s="87" t="s">
        <v>1</v>
      </c>
      <c r="C70" s="98">
        <v>0.88400000000000001</v>
      </c>
      <c r="D70" s="97">
        <v>16500</v>
      </c>
      <c r="E70" s="101">
        <f t="shared" si="4"/>
        <v>14586</v>
      </c>
    </row>
    <row r="71" spans="1:5" ht="15.75">
      <c r="A71" s="72" t="s">
        <v>65</v>
      </c>
      <c r="B71" s="87" t="s">
        <v>1</v>
      </c>
      <c r="C71" s="98">
        <v>0.88400000000000001</v>
      </c>
      <c r="D71" s="97">
        <v>6000</v>
      </c>
      <c r="E71" s="101">
        <f t="shared" si="4"/>
        <v>5304</v>
      </c>
    </row>
    <row r="72" spans="1:5" ht="15.75">
      <c r="A72" s="72" t="s">
        <v>66</v>
      </c>
      <c r="B72" s="87" t="s">
        <v>1</v>
      </c>
      <c r="C72" s="98">
        <v>0.88400000000000001</v>
      </c>
      <c r="D72" s="97">
        <v>6400</v>
      </c>
      <c r="E72" s="101">
        <f t="shared" si="4"/>
        <v>5657.6</v>
      </c>
    </row>
    <row r="73" spans="1:5" ht="26.25">
      <c r="A73" s="72" t="s">
        <v>67</v>
      </c>
      <c r="B73" s="87" t="s">
        <v>1</v>
      </c>
      <c r="C73" s="98">
        <v>0.88400000000000001</v>
      </c>
      <c r="D73" s="97">
        <v>40000</v>
      </c>
      <c r="E73" s="101">
        <f t="shared" si="4"/>
        <v>35360</v>
      </c>
    </row>
    <row r="74" spans="1:5" ht="15.75">
      <c r="A74" s="72" t="s">
        <v>68</v>
      </c>
      <c r="B74" s="87" t="s">
        <v>1</v>
      </c>
      <c r="C74" s="98">
        <v>0.88400000000000001</v>
      </c>
      <c r="D74" s="97">
        <v>0</v>
      </c>
      <c r="E74" s="101">
        <f t="shared" si="4"/>
        <v>0</v>
      </c>
    </row>
    <row r="75" spans="1:5" ht="15.75">
      <c r="A75" s="72" t="s">
        <v>69</v>
      </c>
      <c r="B75" s="87" t="s">
        <v>1</v>
      </c>
      <c r="C75" s="98">
        <v>0.88400000000000001</v>
      </c>
      <c r="D75" s="97">
        <v>200000</v>
      </c>
      <c r="E75" s="101">
        <f t="shared" si="4"/>
        <v>176800</v>
      </c>
    </row>
    <row r="76" spans="1:5" ht="15.75">
      <c r="A76" s="72" t="s">
        <v>70</v>
      </c>
      <c r="B76" s="87" t="s">
        <v>1</v>
      </c>
      <c r="C76" s="98">
        <v>0.88400000000000001</v>
      </c>
      <c r="D76" s="97">
        <v>450064.36</v>
      </c>
      <c r="E76" s="101">
        <f t="shared" si="4"/>
        <v>397856.89423999999</v>
      </c>
    </row>
    <row r="77" spans="1:5" ht="26.25">
      <c r="A77" s="72" t="s">
        <v>71</v>
      </c>
      <c r="B77" s="87" t="s">
        <v>1</v>
      </c>
      <c r="C77" s="98">
        <v>0.88400000000000001</v>
      </c>
      <c r="D77" s="97">
        <v>42286</v>
      </c>
      <c r="E77" s="101">
        <v>9803.5400000000009</v>
      </c>
    </row>
    <row r="78" spans="1:5" ht="38.25">
      <c r="A78" s="57" t="s">
        <v>56</v>
      </c>
      <c r="B78" s="53"/>
      <c r="C78" s="54"/>
      <c r="D78" s="55">
        <f>SUM(D62:D77)</f>
        <v>1608632.3599999999</v>
      </c>
      <c r="E78" s="56">
        <f>SUM(E62:E77)</f>
        <v>1394453.72224</v>
      </c>
    </row>
    <row r="81" spans="1:1">
      <c r="A81" t="s">
        <v>72</v>
      </c>
    </row>
    <row r="82" spans="1:1">
      <c r="A82" t="s">
        <v>73</v>
      </c>
    </row>
    <row r="84" spans="1:1">
      <c r="A84" t="s">
        <v>74</v>
      </c>
    </row>
  </sheetData>
  <mergeCells count="5">
    <mergeCell ref="A4:A6"/>
    <mergeCell ref="A1:H1"/>
    <mergeCell ref="A9:E9"/>
    <mergeCell ref="A30:E30"/>
    <mergeCell ref="A59:E59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topLeftCell="A16" zoomScale="70" zoomScaleNormal="70" workbookViewId="0">
      <selection activeCell="F30" sqref="F30"/>
    </sheetView>
  </sheetViews>
  <sheetFormatPr defaultRowHeight="15"/>
  <cols>
    <col min="1" max="1" width="17.85546875" customWidth="1"/>
    <col min="2" max="2" width="21.7109375" customWidth="1"/>
    <col min="3" max="3" width="30.42578125" customWidth="1"/>
    <col min="4" max="4" width="10.140625" bestFit="1" customWidth="1"/>
    <col min="5" max="5" width="14.5703125" customWidth="1"/>
    <col min="6" max="6" width="16.5703125" customWidth="1"/>
    <col min="7" max="7" width="18" customWidth="1"/>
  </cols>
  <sheetData>
    <row r="1" spans="1:8" ht="15.75">
      <c r="A1" s="11"/>
      <c r="B1" s="11"/>
      <c r="C1" s="11"/>
      <c r="D1" s="11"/>
      <c r="E1" s="11"/>
      <c r="F1" s="12"/>
      <c r="G1" s="12"/>
      <c r="H1" s="11"/>
    </row>
    <row r="2" spans="1:8" ht="33" customHeight="1">
      <c r="A2" s="150" t="s">
        <v>105</v>
      </c>
      <c r="B2" s="150"/>
      <c r="C2" s="150"/>
      <c r="D2" s="150"/>
      <c r="E2" s="150"/>
      <c r="F2" s="151"/>
      <c r="G2" s="151"/>
      <c r="H2" s="151"/>
    </row>
    <row r="3" spans="1:8" ht="15.75" customHeight="1">
      <c r="A3" s="152" t="s">
        <v>43</v>
      </c>
      <c r="B3" s="151"/>
      <c r="C3" s="151"/>
      <c r="D3" s="151"/>
      <c r="E3" s="151"/>
      <c r="F3" s="151"/>
      <c r="G3" s="81">
        <f>E14+E20+E27</f>
        <v>7312909.9800000004</v>
      </c>
      <c r="H3" s="80"/>
    </row>
    <row r="4" spans="1:8" ht="16.5" customHeight="1">
      <c r="A4" s="152" t="s">
        <v>44</v>
      </c>
      <c r="B4" s="151"/>
      <c r="C4" s="151"/>
      <c r="D4" s="151"/>
      <c r="E4" s="151"/>
      <c r="F4" s="151"/>
      <c r="G4" s="81">
        <f>E15+E21+E28</f>
        <v>2208498.8139599999</v>
      </c>
      <c r="H4" s="80"/>
    </row>
    <row r="5" spans="1:8" ht="16.5" customHeight="1">
      <c r="A5" s="120"/>
      <c r="B5" s="119"/>
      <c r="C5" s="119"/>
      <c r="D5" s="119"/>
      <c r="E5" s="119"/>
      <c r="F5" s="119"/>
      <c r="G5" s="82">
        <f>SUM(G3:G4)</f>
        <v>9521408.7939600013</v>
      </c>
      <c r="H5" s="80"/>
    </row>
    <row r="6" spans="1:8" ht="51.75" customHeight="1">
      <c r="A6" s="13" t="s">
        <v>17</v>
      </c>
      <c r="B6" s="13" t="s">
        <v>26</v>
      </c>
      <c r="C6" s="13" t="s">
        <v>18</v>
      </c>
      <c r="D6" s="13" t="s">
        <v>19</v>
      </c>
      <c r="E6" s="13" t="s">
        <v>20</v>
      </c>
      <c r="F6" s="14" t="s">
        <v>109</v>
      </c>
      <c r="G6" s="14" t="s">
        <v>31</v>
      </c>
      <c r="H6" s="80"/>
    </row>
    <row r="7" spans="1:8" ht="29.25" customHeight="1">
      <c r="A7" s="153" t="s">
        <v>21</v>
      </c>
      <c r="B7" s="28"/>
      <c r="C7" s="50" t="s">
        <v>29</v>
      </c>
      <c r="D7" s="20">
        <v>406</v>
      </c>
      <c r="E7" s="32">
        <f>D7/D10*100</f>
        <v>12.344177561568866</v>
      </c>
      <c r="F7" s="21">
        <f>E16</f>
        <v>0</v>
      </c>
      <c r="G7" s="21">
        <f>F7/D7</f>
        <v>0</v>
      </c>
      <c r="H7" s="11"/>
    </row>
    <row r="8" spans="1:8" ht="30.75" customHeight="1">
      <c r="A8" s="154"/>
      <c r="B8" s="29"/>
      <c r="C8" s="52" t="s">
        <v>30</v>
      </c>
      <c r="D8" s="20">
        <v>39</v>
      </c>
      <c r="E8" s="32">
        <f>D8/D10*100</f>
        <v>1.1857707509881421</v>
      </c>
      <c r="F8" s="21">
        <f>E22</f>
        <v>0</v>
      </c>
      <c r="G8" s="21">
        <f>F8/D8</f>
        <v>0</v>
      </c>
      <c r="H8" s="11"/>
    </row>
    <row r="9" spans="1:8" ht="43.5" customHeight="1">
      <c r="A9" s="154"/>
      <c r="B9" s="30"/>
      <c r="C9" s="51" t="s">
        <v>22</v>
      </c>
      <c r="D9" s="20">
        <v>2844</v>
      </c>
      <c r="E9" s="32">
        <f>D9/D10*100</f>
        <v>86.470051687442989</v>
      </c>
      <c r="F9" s="22">
        <f>E29</f>
        <v>9521408.7939600013</v>
      </c>
      <c r="G9" s="22">
        <f>F9/D9</f>
        <v>3347.8933874683548</v>
      </c>
      <c r="H9" s="11"/>
    </row>
    <row r="10" spans="1:8" ht="25.5" customHeight="1">
      <c r="A10" s="23"/>
      <c r="B10" s="23"/>
      <c r="C10" s="24" t="s">
        <v>12</v>
      </c>
      <c r="D10" s="25">
        <f>SUM(D7:D9)</f>
        <v>3289</v>
      </c>
      <c r="E10" s="26">
        <f>SUM(E7:E9)</f>
        <v>100</v>
      </c>
      <c r="F10" s="27">
        <f>SUM(F7:F9)</f>
        <v>9521408.7939600013</v>
      </c>
      <c r="G10" s="27">
        <f>SUM(G7:G9)</f>
        <v>3347.8933874683548</v>
      </c>
      <c r="H10" s="11"/>
    </row>
    <row r="11" spans="1:8" ht="15.75">
      <c r="A11" s="155" t="s">
        <v>27</v>
      </c>
      <c r="B11" s="155"/>
      <c r="C11" s="155"/>
      <c r="D11" s="155"/>
      <c r="E11" s="155"/>
      <c r="F11" s="12"/>
      <c r="G11" s="12"/>
      <c r="H11" s="11"/>
    </row>
    <row r="12" spans="1:8" ht="26.25">
      <c r="A12" s="39" t="s">
        <v>23</v>
      </c>
      <c r="B12" s="39" t="s">
        <v>35</v>
      </c>
      <c r="C12" s="39" t="s">
        <v>8</v>
      </c>
      <c r="D12" s="39" t="s">
        <v>9</v>
      </c>
      <c r="E12" s="39" t="s">
        <v>24</v>
      </c>
      <c r="F12" s="12"/>
      <c r="G12" s="12"/>
      <c r="H12" s="11"/>
    </row>
    <row r="13" spans="1:8" ht="16.5" customHeight="1">
      <c r="A13" s="33">
        <v>1</v>
      </c>
      <c r="B13" s="33"/>
      <c r="C13" s="34">
        <v>2</v>
      </c>
      <c r="D13" s="33">
        <v>3</v>
      </c>
      <c r="E13" s="33">
        <v>4</v>
      </c>
      <c r="F13" s="12"/>
      <c r="G13" s="12"/>
      <c r="H13" s="11"/>
    </row>
    <row r="14" spans="1:8" ht="78" customHeight="1">
      <c r="A14" s="72" t="s">
        <v>32</v>
      </c>
      <c r="B14" s="42" t="s">
        <v>7</v>
      </c>
      <c r="C14" s="79"/>
      <c r="D14" s="39"/>
      <c r="E14" s="45">
        <v>0</v>
      </c>
      <c r="F14" s="12"/>
      <c r="G14" s="12"/>
      <c r="H14" s="11"/>
    </row>
    <row r="15" spans="1:8" ht="36.75" customHeight="1">
      <c r="A15" s="72" t="s">
        <v>25</v>
      </c>
      <c r="B15" s="42" t="s">
        <v>7</v>
      </c>
      <c r="C15" s="79">
        <f>C14*30.2%</f>
        <v>0</v>
      </c>
      <c r="D15" s="39"/>
      <c r="E15" s="45">
        <f>E14*30.2%</f>
        <v>0</v>
      </c>
      <c r="F15" s="12"/>
      <c r="G15" s="12"/>
      <c r="H15" s="11"/>
    </row>
    <row r="16" spans="1:8" ht="25.5">
      <c r="A16" s="73" t="s">
        <v>41</v>
      </c>
      <c r="B16" s="78"/>
      <c r="C16" s="54"/>
      <c r="D16" s="55"/>
      <c r="E16" s="56">
        <f>SUM(E14:E15)</f>
        <v>0</v>
      </c>
    </row>
    <row r="17" spans="1:5" ht="15.75">
      <c r="A17" s="144" t="s">
        <v>28</v>
      </c>
      <c r="B17" s="145"/>
      <c r="C17" s="145"/>
      <c r="D17" s="145"/>
      <c r="E17" s="146"/>
    </row>
    <row r="18" spans="1:5" ht="26.25">
      <c r="A18" s="39" t="s">
        <v>23</v>
      </c>
      <c r="B18" s="39" t="s">
        <v>34</v>
      </c>
      <c r="C18" s="39" t="s">
        <v>8</v>
      </c>
      <c r="D18" s="39" t="s">
        <v>9</v>
      </c>
      <c r="E18" s="39" t="s">
        <v>24</v>
      </c>
    </row>
    <row r="19" spans="1:5" ht="15.75">
      <c r="A19" s="33">
        <v>1</v>
      </c>
      <c r="B19" s="33"/>
      <c r="C19" s="34">
        <v>2</v>
      </c>
      <c r="D19" s="33">
        <v>3</v>
      </c>
      <c r="E19" s="33">
        <v>4</v>
      </c>
    </row>
    <row r="20" spans="1:5" ht="77.25">
      <c r="A20" s="72" t="s">
        <v>32</v>
      </c>
      <c r="B20" s="42" t="s">
        <v>7</v>
      </c>
      <c r="C20" s="43"/>
      <c r="D20" s="39"/>
      <c r="E20" s="45">
        <v>0</v>
      </c>
    </row>
    <row r="21" spans="1:5" ht="39">
      <c r="A21" s="72" t="s">
        <v>25</v>
      </c>
      <c r="B21" s="42" t="s">
        <v>7</v>
      </c>
      <c r="C21" s="43"/>
      <c r="D21" s="39"/>
      <c r="E21" s="45">
        <f>E20*30.2%</f>
        <v>0</v>
      </c>
    </row>
    <row r="22" spans="1:5" ht="25.5">
      <c r="A22" s="73" t="s">
        <v>41</v>
      </c>
      <c r="B22" s="74"/>
      <c r="C22" s="75"/>
      <c r="D22" s="76"/>
      <c r="E22" s="77">
        <f>SUM(E20:E21)</f>
        <v>0</v>
      </c>
    </row>
    <row r="24" spans="1:5" ht="15.75">
      <c r="A24" s="147" t="s">
        <v>22</v>
      </c>
      <c r="B24" s="148"/>
      <c r="C24" s="148"/>
      <c r="D24" s="148"/>
      <c r="E24" s="149"/>
    </row>
    <row r="25" spans="1:5" ht="26.25">
      <c r="A25" s="39" t="s">
        <v>23</v>
      </c>
      <c r="B25" s="39" t="s">
        <v>34</v>
      </c>
      <c r="C25" s="39" t="s">
        <v>8</v>
      </c>
      <c r="D25" s="39" t="s">
        <v>9</v>
      </c>
      <c r="E25" s="39" t="s">
        <v>24</v>
      </c>
    </row>
    <row r="26" spans="1:5" ht="15.75">
      <c r="A26" s="33">
        <v>1</v>
      </c>
      <c r="B26" s="33"/>
      <c r="C26" s="34">
        <v>2</v>
      </c>
      <c r="D26" s="33">
        <v>3</v>
      </c>
      <c r="E26" s="33">
        <v>4</v>
      </c>
    </row>
    <row r="27" spans="1:5" ht="77.25">
      <c r="A27" s="72" t="s">
        <v>32</v>
      </c>
      <c r="B27" s="42" t="s">
        <v>7</v>
      </c>
      <c r="C27" s="43"/>
      <c r="D27" s="39"/>
      <c r="E27" s="45">
        <v>7312909.9800000004</v>
      </c>
    </row>
    <row r="28" spans="1:5" ht="39">
      <c r="A28" s="72" t="s">
        <v>25</v>
      </c>
      <c r="B28" s="42" t="s">
        <v>7</v>
      </c>
      <c r="C28" s="43"/>
      <c r="D28" s="39"/>
      <c r="E28" s="45">
        <f>E27*30.2%</f>
        <v>2208498.8139599999</v>
      </c>
    </row>
    <row r="29" spans="1:5" ht="25.5">
      <c r="A29" s="73" t="s">
        <v>41</v>
      </c>
      <c r="B29" s="74"/>
      <c r="C29" s="75"/>
      <c r="D29" s="76"/>
      <c r="E29" s="77">
        <f>SUM(E27:E28)</f>
        <v>9521408.7939600013</v>
      </c>
    </row>
    <row r="32" spans="1:5">
      <c r="A32" t="s">
        <v>72</v>
      </c>
    </row>
    <row r="33" spans="1:1">
      <c r="A33" t="s">
        <v>73</v>
      </c>
    </row>
    <row r="35" spans="1:1">
      <c r="A35" t="s">
        <v>74</v>
      </c>
    </row>
  </sheetData>
  <mergeCells count="7">
    <mergeCell ref="A24:E24"/>
    <mergeCell ref="A2:H2"/>
    <mergeCell ref="A3:F3"/>
    <mergeCell ref="A4:F4"/>
    <mergeCell ref="A7:A9"/>
    <mergeCell ref="A11:E11"/>
    <mergeCell ref="A17:E17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topLeftCell="A13" workbookViewId="0">
      <selection activeCell="K24" sqref="K23:K24"/>
    </sheetView>
  </sheetViews>
  <sheetFormatPr defaultRowHeight="15"/>
  <cols>
    <col min="1" max="1" width="20.140625" customWidth="1"/>
    <col min="2" max="2" width="22.140625" customWidth="1"/>
    <col min="3" max="3" width="22.7109375" customWidth="1"/>
    <col min="4" max="4" width="14.42578125" customWidth="1"/>
    <col min="5" max="5" width="14.140625" customWidth="1"/>
    <col min="6" max="6" width="12.7109375" customWidth="1"/>
    <col min="7" max="7" width="14.5703125" customWidth="1"/>
  </cols>
  <sheetData>
    <row r="1" spans="1:7" ht="15.75">
      <c r="A1" s="11"/>
      <c r="B1" s="11"/>
      <c r="C1" s="11"/>
      <c r="D1" s="11"/>
      <c r="E1" s="11"/>
      <c r="F1" s="11"/>
      <c r="G1" s="11"/>
    </row>
    <row r="2" spans="1:7" ht="15.75">
      <c r="A2" s="156" t="s">
        <v>106</v>
      </c>
      <c r="B2" s="156"/>
      <c r="C2" s="156"/>
      <c r="D2" s="156"/>
      <c r="E2" s="156"/>
      <c r="F2" s="156"/>
      <c r="G2" s="11"/>
    </row>
    <row r="3" spans="1:7" ht="15.75">
      <c r="A3" s="89" t="s">
        <v>48</v>
      </c>
      <c r="B3" s="11"/>
      <c r="C3" s="11"/>
      <c r="D3" s="11"/>
      <c r="E3" s="11"/>
      <c r="F3" s="11"/>
      <c r="G3" s="11"/>
    </row>
    <row r="4" spans="1:7" ht="15.75">
      <c r="A4" s="88" t="s">
        <v>2</v>
      </c>
      <c r="B4" s="43">
        <v>42382.67</v>
      </c>
      <c r="C4" s="90">
        <v>5</v>
      </c>
      <c r="D4" s="91"/>
      <c r="E4" s="11"/>
      <c r="F4" s="11"/>
      <c r="G4" s="11"/>
    </row>
    <row r="5" spans="1:7" ht="15.75">
      <c r="A5" s="88" t="s">
        <v>40</v>
      </c>
      <c r="B5" s="43">
        <v>82350</v>
      </c>
      <c r="C5" s="90">
        <v>2</v>
      </c>
      <c r="D5" s="91"/>
      <c r="E5" s="11"/>
      <c r="F5" s="11"/>
      <c r="G5" s="11"/>
    </row>
    <row r="6" spans="1:7" ht="15.75">
      <c r="A6" s="88" t="s">
        <v>60</v>
      </c>
      <c r="B6" s="43">
        <v>6500</v>
      </c>
      <c r="C6" s="90">
        <v>1</v>
      </c>
      <c r="D6" s="91"/>
      <c r="E6" s="11"/>
      <c r="F6" s="11"/>
      <c r="G6" s="11"/>
    </row>
    <row r="7" spans="1:7" ht="15.75">
      <c r="A7" s="11"/>
      <c r="B7" s="92">
        <f>SUM(B4:B6)</f>
        <v>131232.66999999998</v>
      </c>
      <c r="C7" s="11"/>
      <c r="D7" s="96"/>
      <c r="E7" s="11"/>
      <c r="F7" s="11"/>
      <c r="G7" s="11"/>
    </row>
    <row r="8" spans="1:7" ht="110.25" customHeight="1">
      <c r="A8" s="13" t="s">
        <v>17</v>
      </c>
      <c r="B8" s="13" t="s">
        <v>26</v>
      </c>
      <c r="C8" s="13" t="s">
        <v>18</v>
      </c>
      <c r="D8" s="13" t="s">
        <v>19</v>
      </c>
      <c r="E8" s="13" t="s">
        <v>20</v>
      </c>
      <c r="F8" s="14" t="s">
        <v>109</v>
      </c>
      <c r="G8" s="14" t="s">
        <v>31</v>
      </c>
    </row>
    <row r="9" spans="1:7" ht="15.75">
      <c r="A9" s="13">
        <v>1</v>
      </c>
      <c r="B9" s="13"/>
      <c r="C9" s="13">
        <v>2</v>
      </c>
      <c r="D9" s="13">
        <v>3</v>
      </c>
      <c r="E9" s="15">
        <v>4</v>
      </c>
      <c r="F9" s="16">
        <v>5</v>
      </c>
      <c r="G9" s="16">
        <v>6</v>
      </c>
    </row>
    <row r="10" spans="1:7" ht="31.5">
      <c r="A10" s="153" t="s">
        <v>21</v>
      </c>
      <c r="B10" s="28"/>
      <c r="C10" s="50" t="s">
        <v>29</v>
      </c>
      <c r="D10" s="20">
        <v>406</v>
      </c>
      <c r="E10" s="32">
        <f>D10/D13*100</f>
        <v>12.344177561568866</v>
      </c>
      <c r="F10" s="21">
        <f>E22</f>
        <v>14843.873517786562</v>
      </c>
      <c r="G10" s="21">
        <f>F10/D10</f>
        <v>36.56126482213439</v>
      </c>
    </row>
    <row r="11" spans="1:7" ht="34.5" customHeight="1">
      <c r="A11" s="154"/>
      <c r="B11" s="29"/>
      <c r="C11" s="52" t="s">
        <v>30</v>
      </c>
      <c r="D11" s="20">
        <v>39</v>
      </c>
      <c r="E11" s="32">
        <f>D11/D13*100</f>
        <v>1.1857707509881421</v>
      </c>
      <c r="F11" s="21">
        <f>E30</f>
        <v>1425.8893280632408</v>
      </c>
      <c r="G11" s="21">
        <f>F11/D11</f>
        <v>36.561264822134376</v>
      </c>
    </row>
    <row r="12" spans="1:7" ht="81.75" customHeight="1">
      <c r="A12" s="154"/>
      <c r="B12" s="30"/>
      <c r="C12" s="51" t="s">
        <v>22</v>
      </c>
      <c r="D12" s="70">
        <v>2844</v>
      </c>
      <c r="E12" s="71">
        <f>D12/D13*100</f>
        <v>86.470051687442989</v>
      </c>
      <c r="F12" s="21">
        <f>E37</f>
        <v>103797.21464274854</v>
      </c>
      <c r="G12" s="21">
        <f>F12/D12</f>
        <v>36.496910915171782</v>
      </c>
    </row>
    <row r="13" spans="1:7" ht="16.5" thickBot="1">
      <c r="A13" s="35"/>
      <c r="B13" s="36"/>
      <c r="C13" s="37" t="s">
        <v>12</v>
      </c>
      <c r="D13" s="38">
        <f>SUM(D10:D12)</f>
        <v>3289</v>
      </c>
      <c r="E13" s="26">
        <f>SUM(E10:E12)</f>
        <v>100</v>
      </c>
      <c r="F13" s="27">
        <f>SUM(F10:F12)</f>
        <v>120066.97748859835</v>
      </c>
      <c r="G13" s="27">
        <f>SUM(G10:G12)</f>
        <v>109.61944055944055</v>
      </c>
    </row>
    <row r="14" spans="1:7" ht="27" thickBot="1">
      <c r="A14" s="62" t="s">
        <v>23</v>
      </c>
      <c r="B14" s="39" t="s">
        <v>35</v>
      </c>
      <c r="C14" s="69" t="s">
        <v>45</v>
      </c>
      <c r="D14" s="69" t="s">
        <v>39</v>
      </c>
      <c r="E14" s="69" t="s">
        <v>24</v>
      </c>
      <c r="F14" s="11"/>
      <c r="G14" s="11"/>
    </row>
    <row r="16" spans="1:7" ht="15.75">
      <c r="A16" s="155" t="s">
        <v>27</v>
      </c>
      <c r="B16" s="155"/>
      <c r="C16" s="155"/>
      <c r="D16" s="155"/>
      <c r="E16" s="155"/>
      <c r="G16" s="7"/>
    </row>
    <row r="17" spans="1:7" ht="26.25">
      <c r="A17" s="39" t="s">
        <v>23</v>
      </c>
      <c r="B17" s="39" t="s">
        <v>35</v>
      </c>
      <c r="C17" s="39" t="s">
        <v>8</v>
      </c>
      <c r="D17" s="39" t="s">
        <v>9</v>
      </c>
      <c r="E17" s="39" t="s">
        <v>24</v>
      </c>
      <c r="G17" s="7"/>
    </row>
    <row r="18" spans="1:7" ht="15.75">
      <c r="A18" s="33">
        <v>1</v>
      </c>
      <c r="B18" s="33"/>
      <c r="C18" s="34">
        <v>2</v>
      </c>
      <c r="D18" s="33">
        <v>3</v>
      </c>
      <c r="E18" s="33">
        <v>4</v>
      </c>
    </row>
    <row r="19" spans="1:7" ht="15.75" thickBot="1">
      <c r="A19" s="17" t="s">
        <v>2</v>
      </c>
      <c r="B19" s="87" t="s">
        <v>50</v>
      </c>
      <c r="C19" s="93">
        <f>C4*E10/100</f>
        <v>0.61720887807844338</v>
      </c>
      <c r="D19" s="4">
        <v>6050</v>
      </c>
      <c r="E19" s="45">
        <f>C19*D19</f>
        <v>3734.1137123745825</v>
      </c>
    </row>
    <row r="20" spans="1:7" ht="15.75" thickBot="1">
      <c r="A20" s="17" t="s">
        <v>40</v>
      </c>
      <c r="B20" s="87" t="s">
        <v>1</v>
      </c>
      <c r="C20" s="93">
        <f>C5*E10/100</f>
        <v>0.24688355123137731</v>
      </c>
      <c r="D20" s="4">
        <v>42000</v>
      </c>
      <c r="E20" s="45">
        <f>C20*D20</f>
        <v>10369.109151717847</v>
      </c>
    </row>
    <row r="21" spans="1:7" ht="15.75" thickBot="1">
      <c r="A21" s="17" t="s">
        <v>60</v>
      </c>
      <c r="B21" s="87" t="s">
        <v>1</v>
      </c>
      <c r="C21" s="93">
        <f>C6*E10/100</f>
        <v>0.12344177561568866</v>
      </c>
      <c r="D21" s="4">
        <v>6000</v>
      </c>
      <c r="E21" s="45">
        <f>C21*D21</f>
        <v>740.65065369413196</v>
      </c>
    </row>
    <row r="22" spans="1:7" ht="25.5">
      <c r="A22" s="57" t="s">
        <v>49</v>
      </c>
      <c r="B22" s="53"/>
      <c r="C22" s="54"/>
      <c r="D22" s="55"/>
      <c r="E22" s="56">
        <f>SUM(E19:E21)</f>
        <v>14843.873517786562</v>
      </c>
    </row>
    <row r="24" spans="1:7" ht="15.75">
      <c r="A24" s="144" t="s">
        <v>28</v>
      </c>
      <c r="B24" s="145"/>
      <c r="C24" s="145"/>
      <c r="D24" s="145"/>
      <c r="E24" s="146"/>
    </row>
    <row r="25" spans="1:7" ht="26.25">
      <c r="A25" s="39" t="s">
        <v>23</v>
      </c>
      <c r="B25" s="39" t="s">
        <v>34</v>
      </c>
      <c r="C25" s="39" t="s">
        <v>8</v>
      </c>
      <c r="D25" s="39" t="s">
        <v>9</v>
      </c>
      <c r="E25" s="39" t="s">
        <v>24</v>
      </c>
    </row>
    <row r="26" spans="1:7" ht="15.75">
      <c r="A26" s="33">
        <v>1</v>
      </c>
      <c r="B26" s="33"/>
      <c r="C26" s="34">
        <v>2</v>
      </c>
      <c r="D26" s="33">
        <v>3</v>
      </c>
      <c r="E26" s="33">
        <v>4</v>
      </c>
    </row>
    <row r="27" spans="1:7" ht="15.75" thickBot="1">
      <c r="A27" s="17" t="s">
        <v>2</v>
      </c>
      <c r="B27" s="87" t="s">
        <v>50</v>
      </c>
      <c r="C27" s="93">
        <f>C4*E11/100</f>
        <v>5.9288537549407112E-2</v>
      </c>
      <c r="D27" s="4">
        <v>6050</v>
      </c>
      <c r="E27" s="45">
        <f>C27*D27</f>
        <v>358.695652173913</v>
      </c>
    </row>
    <row r="28" spans="1:7" ht="15.75" thickBot="1">
      <c r="A28" s="17" t="s">
        <v>40</v>
      </c>
      <c r="B28" s="87" t="s">
        <v>1</v>
      </c>
      <c r="C28" s="93">
        <f>C5*E11/100</f>
        <v>2.3715415019762841E-2</v>
      </c>
      <c r="D28" s="4">
        <v>42000</v>
      </c>
      <c r="E28" s="45">
        <f>C28*D28</f>
        <v>996.04743083003927</v>
      </c>
    </row>
    <row r="29" spans="1:7" ht="15.75" thickBot="1">
      <c r="A29" s="17" t="s">
        <v>60</v>
      </c>
      <c r="B29" s="87" t="s">
        <v>1</v>
      </c>
      <c r="C29" s="93">
        <f>C6*E11/100</f>
        <v>1.185770750988142E-2</v>
      </c>
      <c r="D29" s="4">
        <v>6000</v>
      </c>
      <c r="E29" s="45">
        <f>C29*D29</f>
        <v>71.146245059288518</v>
      </c>
    </row>
    <row r="30" spans="1:7" ht="25.5">
      <c r="A30" s="57" t="s">
        <v>49</v>
      </c>
      <c r="B30" s="53"/>
      <c r="C30" s="54"/>
      <c r="D30" s="55"/>
      <c r="E30" s="56">
        <f>SUM(E27:E29)</f>
        <v>1425.8893280632408</v>
      </c>
    </row>
    <row r="31" spans="1:7" ht="15.75">
      <c r="A31" s="147" t="s">
        <v>22</v>
      </c>
      <c r="B31" s="148"/>
      <c r="C31" s="148"/>
      <c r="D31" s="148"/>
      <c r="E31" s="149"/>
    </row>
    <row r="32" spans="1:7" ht="26.25">
      <c r="A32" s="39" t="s">
        <v>23</v>
      </c>
      <c r="B32" s="39" t="s">
        <v>34</v>
      </c>
      <c r="C32" s="39" t="s">
        <v>8</v>
      </c>
      <c r="D32" s="39" t="s">
        <v>9</v>
      </c>
      <c r="E32" s="39" t="s">
        <v>24</v>
      </c>
    </row>
    <row r="33" spans="1:5" ht="15.75">
      <c r="A33" s="33">
        <v>1</v>
      </c>
      <c r="B33" s="33"/>
      <c r="C33" s="34">
        <v>2</v>
      </c>
      <c r="D33" s="33">
        <v>3</v>
      </c>
      <c r="E33" s="33">
        <v>4</v>
      </c>
    </row>
    <row r="34" spans="1:5" ht="15.75" thickBot="1">
      <c r="A34" s="17" t="s">
        <v>2</v>
      </c>
      <c r="B34" s="87" t="s">
        <v>50</v>
      </c>
      <c r="C34" s="94">
        <f>C4*E12/100</f>
        <v>4.3235025843721493</v>
      </c>
      <c r="D34" s="4">
        <v>6007.6679999999997</v>
      </c>
      <c r="E34" s="45">
        <f>C34*D34</f>
        <v>25974.168124049858</v>
      </c>
    </row>
    <row r="35" spans="1:5" ht="15.75" thickBot="1">
      <c r="A35" s="17" t="s">
        <v>40</v>
      </c>
      <c r="B35" s="87" t="s">
        <v>1</v>
      </c>
      <c r="C35" s="93">
        <f>C5*E12/100</f>
        <v>1.7294010337488599</v>
      </c>
      <c r="D35" s="4">
        <v>42000</v>
      </c>
      <c r="E35" s="45">
        <f>C35*D35</f>
        <v>72634.84341745211</v>
      </c>
    </row>
    <row r="36" spans="1:5" ht="15.75" thickBot="1">
      <c r="A36" s="17" t="s">
        <v>60</v>
      </c>
      <c r="B36" s="87" t="s">
        <v>1</v>
      </c>
      <c r="C36" s="93">
        <f>C6*E12/100</f>
        <v>0.86470051687442995</v>
      </c>
      <c r="D36" s="4">
        <v>6000</v>
      </c>
      <c r="E36" s="45">
        <f>C36*D36</f>
        <v>5188.2031012465795</v>
      </c>
    </row>
    <row r="37" spans="1:5" ht="25.5">
      <c r="A37" s="57" t="s">
        <v>49</v>
      </c>
      <c r="B37" s="53"/>
      <c r="C37" s="54"/>
      <c r="D37" s="55"/>
      <c r="E37" s="56">
        <f>SUM(E34:E36)</f>
        <v>103797.21464274854</v>
      </c>
    </row>
    <row r="39" spans="1:5">
      <c r="C39" s="95"/>
      <c r="E39" s="7"/>
    </row>
    <row r="40" spans="1:5">
      <c r="A40" t="s">
        <v>72</v>
      </c>
      <c r="C40" s="95"/>
      <c r="E40" s="7"/>
    </row>
    <row r="41" spans="1:5">
      <c r="A41" t="s">
        <v>73</v>
      </c>
    </row>
    <row r="43" spans="1:5">
      <c r="A43" t="s">
        <v>74</v>
      </c>
    </row>
  </sheetData>
  <mergeCells count="5">
    <mergeCell ref="A2:F2"/>
    <mergeCell ref="A10:A12"/>
    <mergeCell ref="A16:E16"/>
    <mergeCell ref="A24:E24"/>
    <mergeCell ref="A31:E31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opLeftCell="A4" workbookViewId="0">
      <selection activeCell="I12" sqref="I12"/>
    </sheetView>
  </sheetViews>
  <sheetFormatPr defaultRowHeight="15"/>
  <cols>
    <col min="1" max="1" width="19.85546875" customWidth="1"/>
    <col min="2" max="2" width="20.85546875" customWidth="1"/>
    <col min="3" max="3" width="20" customWidth="1"/>
    <col min="4" max="4" width="10" customWidth="1"/>
    <col min="5" max="5" width="15" customWidth="1"/>
    <col min="6" max="6" width="14.28515625" customWidth="1"/>
    <col min="7" max="7" width="11.85546875" customWidth="1"/>
  </cols>
  <sheetData>
    <row r="1" spans="1:7" ht="15.75">
      <c r="A1" s="11"/>
      <c r="B1" s="11"/>
      <c r="C1" s="11"/>
      <c r="D1" s="11"/>
      <c r="E1" s="11"/>
      <c r="F1" s="11"/>
      <c r="G1" s="11"/>
    </row>
    <row r="2" spans="1:7" ht="15.75">
      <c r="A2" s="156" t="s">
        <v>107</v>
      </c>
      <c r="B2" s="156"/>
      <c r="C2" s="156"/>
      <c r="D2" s="156"/>
      <c r="E2" s="156"/>
      <c r="F2" s="156"/>
      <c r="G2" s="11"/>
    </row>
    <row r="3" spans="1:7" ht="15.75">
      <c r="A3" s="11"/>
      <c r="B3" s="11"/>
      <c r="C3" s="11"/>
      <c r="D3" s="11"/>
      <c r="E3" s="11"/>
      <c r="F3" s="11"/>
      <c r="G3" s="11"/>
    </row>
    <row r="4" spans="1:7" ht="78" customHeight="1">
      <c r="A4" s="13" t="s">
        <v>17</v>
      </c>
      <c r="B4" s="13" t="s">
        <v>26</v>
      </c>
      <c r="C4" s="13" t="s">
        <v>18</v>
      </c>
      <c r="D4" s="13" t="s">
        <v>19</v>
      </c>
      <c r="E4" s="13" t="s">
        <v>20</v>
      </c>
      <c r="F4" s="14" t="s">
        <v>109</v>
      </c>
      <c r="G4" s="14" t="s">
        <v>31</v>
      </c>
    </row>
    <row r="5" spans="1:7" ht="15.75">
      <c r="A5" s="13">
        <v>1</v>
      </c>
      <c r="B5" s="13"/>
      <c r="C5" s="13">
        <v>2</v>
      </c>
      <c r="D5" s="13">
        <v>3</v>
      </c>
      <c r="E5" s="15">
        <v>4</v>
      </c>
      <c r="F5" s="16">
        <v>5</v>
      </c>
      <c r="G5" s="16">
        <v>6</v>
      </c>
    </row>
    <row r="6" spans="1:7" ht="31.5">
      <c r="A6" s="153" t="s">
        <v>21</v>
      </c>
      <c r="B6" s="28">
        <v>1</v>
      </c>
      <c r="C6" s="83" t="s">
        <v>29</v>
      </c>
      <c r="D6" s="70">
        <v>406</v>
      </c>
      <c r="E6" s="71">
        <v>100</v>
      </c>
      <c r="F6" s="21">
        <f>E13</f>
        <v>51593.89</v>
      </c>
      <c r="G6" s="21">
        <f>F6/D6</f>
        <v>127.07854679802955</v>
      </c>
    </row>
    <row r="7" spans="1:7" ht="31.5">
      <c r="A7" s="154"/>
      <c r="B7" s="29">
        <v>2</v>
      </c>
      <c r="C7" s="84" t="s">
        <v>30</v>
      </c>
      <c r="D7" s="70">
        <v>39</v>
      </c>
      <c r="E7" s="71"/>
      <c r="F7" s="21">
        <v>0</v>
      </c>
      <c r="G7" s="21">
        <f>F7/D7</f>
        <v>0</v>
      </c>
    </row>
    <row r="8" spans="1:7" ht="78.75">
      <c r="A8" s="154"/>
      <c r="B8" s="30">
        <v>3</v>
      </c>
      <c r="C8" s="85" t="s">
        <v>22</v>
      </c>
      <c r="D8" s="70">
        <v>2844</v>
      </c>
      <c r="E8" s="71"/>
      <c r="F8" s="21">
        <v>0</v>
      </c>
      <c r="G8" s="21">
        <f>F8/D8</f>
        <v>0</v>
      </c>
    </row>
    <row r="9" spans="1:7" ht="16.5" thickBot="1">
      <c r="A9" s="35"/>
      <c r="B9" s="36"/>
      <c r="C9" s="37" t="s">
        <v>12</v>
      </c>
      <c r="D9" s="38">
        <f>SUM(D6:D8)</f>
        <v>3289</v>
      </c>
      <c r="E9" s="26">
        <f>SUM(E6:E8)</f>
        <v>100</v>
      </c>
      <c r="F9" s="27">
        <f>SUM(F6:F8)</f>
        <v>51593.89</v>
      </c>
      <c r="G9" s="27">
        <f>SUM(G6:G8)</f>
        <v>127.07854679802955</v>
      </c>
    </row>
    <row r="10" spans="1:7" ht="27" thickBot="1">
      <c r="A10" s="62" t="s">
        <v>23</v>
      </c>
      <c r="B10" s="39" t="s">
        <v>35</v>
      </c>
      <c r="C10" s="69" t="s">
        <v>45</v>
      </c>
      <c r="D10" s="69" t="s">
        <v>39</v>
      </c>
      <c r="E10" s="69" t="s">
        <v>24</v>
      </c>
      <c r="F10" s="11"/>
      <c r="G10" s="11"/>
    </row>
    <row r="11" spans="1:7" ht="16.5" thickBot="1">
      <c r="A11" s="63">
        <v>1</v>
      </c>
      <c r="B11" s="64">
        <v>2</v>
      </c>
      <c r="C11" s="65">
        <v>3</v>
      </c>
      <c r="D11" s="65">
        <v>4</v>
      </c>
      <c r="E11" s="65">
        <v>5</v>
      </c>
      <c r="F11" s="11"/>
      <c r="G11" s="11"/>
    </row>
    <row r="12" spans="1:7" ht="26.25" thickBot="1">
      <c r="A12" s="17" t="s">
        <v>47</v>
      </c>
      <c r="B12" s="64" t="s">
        <v>7</v>
      </c>
      <c r="C12" s="64"/>
      <c r="D12" s="18">
        <v>51593.89</v>
      </c>
      <c r="E12" s="18">
        <v>51593.89</v>
      </c>
      <c r="F12" s="11"/>
      <c r="G12" s="11"/>
    </row>
    <row r="13" spans="1:7" ht="51.75" thickBot="1">
      <c r="A13" s="66" t="s">
        <v>46</v>
      </c>
      <c r="B13" s="67"/>
      <c r="C13" s="67"/>
      <c r="D13" s="68"/>
      <c r="E13" s="19">
        <f>SUM(E12:E12)</f>
        <v>51593.89</v>
      </c>
    </row>
    <row r="16" spans="1:7">
      <c r="A16" t="s">
        <v>72</v>
      </c>
    </row>
    <row r="17" spans="1:1">
      <c r="A17" t="s">
        <v>73</v>
      </c>
    </row>
    <row r="19" spans="1:1">
      <c r="A19" t="s">
        <v>74</v>
      </c>
    </row>
  </sheetData>
  <mergeCells count="2">
    <mergeCell ref="A2:F2"/>
    <mergeCell ref="A6:A8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6"/>
  <sheetViews>
    <sheetView tabSelected="1" workbookViewId="0">
      <selection activeCell="G10" sqref="G10"/>
    </sheetView>
  </sheetViews>
  <sheetFormatPr defaultColWidth="8.85546875" defaultRowHeight="15"/>
  <cols>
    <col min="1" max="1" width="8.85546875" style="123"/>
    <col min="2" max="2" width="49.140625" style="123" customWidth="1"/>
    <col min="3" max="3" width="15.28515625" style="123" customWidth="1"/>
    <col min="4" max="4" width="12.5703125" style="123" customWidth="1"/>
    <col min="5" max="5" width="12" style="123" customWidth="1"/>
    <col min="6" max="6" width="23.42578125" style="123" customWidth="1"/>
    <col min="7" max="16384" width="8.85546875" style="123"/>
  </cols>
  <sheetData>
    <row r="1" spans="2:6" ht="49.9" customHeight="1">
      <c r="D1" s="157" t="s">
        <v>124</v>
      </c>
      <c r="E1" s="157"/>
      <c r="F1" s="157"/>
    </row>
    <row r="2" spans="2:6" ht="2.4500000000000002" hidden="1" customHeight="1">
      <c r="E2" s="124"/>
      <c r="F2" s="124"/>
    </row>
    <row r="3" spans="2:6" ht="37.9" customHeight="1">
      <c r="B3" s="158" t="s">
        <v>110</v>
      </c>
      <c r="C3" s="158"/>
      <c r="D3" s="158"/>
      <c r="E3" s="158"/>
      <c r="F3" s="158"/>
    </row>
    <row r="4" spans="2:6" ht="27.6" customHeight="1">
      <c r="B4" s="158" t="s">
        <v>83</v>
      </c>
      <c r="C4" s="158"/>
      <c r="D4" s="158"/>
      <c r="E4" s="158"/>
      <c r="F4" s="158"/>
    </row>
    <row r="5" spans="2:6" hidden="1"/>
    <row r="6" spans="2:6" ht="1.9" customHeight="1"/>
    <row r="7" spans="2:6" ht="15.6" customHeight="1">
      <c r="B7" s="159" t="s">
        <v>84</v>
      </c>
      <c r="C7" s="159" t="s">
        <v>85</v>
      </c>
      <c r="D7" s="161" t="s">
        <v>86</v>
      </c>
      <c r="E7" s="162"/>
      <c r="F7" s="163"/>
    </row>
    <row r="8" spans="2:6" ht="67.900000000000006" customHeight="1">
      <c r="B8" s="160"/>
      <c r="C8" s="160"/>
      <c r="D8" s="125" t="s">
        <v>108</v>
      </c>
      <c r="E8" s="125" t="s">
        <v>28</v>
      </c>
      <c r="F8" s="125" t="s">
        <v>100</v>
      </c>
    </row>
    <row r="9" spans="2:6" ht="30">
      <c r="B9" s="126" t="s">
        <v>87</v>
      </c>
      <c r="C9" s="127">
        <v>1</v>
      </c>
      <c r="D9" s="126">
        <v>12.34</v>
      </c>
      <c r="E9" s="126">
        <v>1.19</v>
      </c>
      <c r="F9" s="126">
        <v>86.47</v>
      </c>
    </row>
    <row r="10" spans="2:6">
      <c r="B10" s="126" t="s">
        <v>88</v>
      </c>
      <c r="C10" s="127">
        <v>42402.47</v>
      </c>
      <c r="D10" s="127">
        <f>'1.1. ФОТ связан'!G8</f>
        <v>52575.940137931029</v>
      </c>
      <c r="E10" s="127">
        <f>'1.1. ФОТ связан'!G9</f>
        <v>156.67800615384616</v>
      </c>
      <c r="F10" s="127">
        <f>'1.1. ФОТ связан'!G10</f>
        <v>2230.2385590717299</v>
      </c>
    </row>
    <row r="11" spans="2:6">
      <c r="B11" s="128" t="s">
        <v>89</v>
      </c>
      <c r="C11" s="127">
        <v>320.39999999999998</v>
      </c>
      <c r="D11" s="127">
        <f>'1.2. МЗ и ОЦДИ'!G6</f>
        <v>437.64401453119598</v>
      </c>
      <c r="E11" s="127">
        <f>'1.2. МЗ и ОЦДИ'!G7</f>
        <v>44.500557413600887</v>
      </c>
      <c r="F11" s="127">
        <f>'1.2. МЗ и ОЦДИ'!G8</f>
        <v>298.03616868485881</v>
      </c>
    </row>
    <row r="12" spans="2:6">
      <c r="B12" s="128" t="s">
        <v>90</v>
      </c>
      <c r="C12" s="127">
        <v>247.09</v>
      </c>
      <c r="D12" s="127">
        <f>'2.2. Содерж. недвиж. имущества'!G4</f>
        <v>94.1577987230161</v>
      </c>
      <c r="E12" s="127">
        <f>'2.2. Содерж. недвиж. имущества'!G5</f>
        <v>123.4231681362116</v>
      </c>
      <c r="F12" s="127">
        <f>'2.2. Содерж. недвиж. имущества'!G6</f>
        <v>123.42316813621163</v>
      </c>
    </row>
    <row r="13" spans="2:6" ht="30">
      <c r="B13" s="129" t="s">
        <v>91</v>
      </c>
      <c r="C13" s="130">
        <f>SUM(C10:C12)</f>
        <v>42969.96</v>
      </c>
      <c r="D13" s="130">
        <f>SUM(D10:D12)</f>
        <v>53107.741951185242</v>
      </c>
      <c r="E13" s="130">
        <f>SUM(E10:E12)</f>
        <v>324.60173170365863</v>
      </c>
      <c r="F13" s="130">
        <f>SUM(F10:F12)</f>
        <v>2651.6978958928003</v>
      </c>
    </row>
    <row r="14" spans="2:6">
      <c r="B14" s="126" t="s">
        <v>92</v>
      </c>
      <c r="C14" s="127">
        <v>1</v>
      </c>
      <c r="D14" s="127">
        <v>12.34</v>
      </c>
      <c r="E14" s="127">
        <v>1.19</v>
      </c>
      <c r="F14" s="127">
        <v>86.47</v>
      </c>
    </row>
    <row r="15" spans="2:6">
      <c r="B15" s="126" t="s">
        <v>93</v>
      </c>
      <c r="C15" s="127">
        <v>772.28</v>
      </c>
      <c r="D15" s="127">
        <f>'2.1. Коммунальные услуги'!G10</f>
        <v>191.51409375494072</v>
      </c>
      <c r="E15" s="127">
        <f>'2.1. Коммунальные услуги'!G11</f>
        <v>191.51409375494069</v>
      </c>
      <c r="F15" s="127">
        <f>'2.1. Коммунальные услуги'!G12</f>
        <v>191.51409375494075</v>
      </c>
    </row>
    <row r="16" spans="2:6">
      <c r="B16" s="126" t="s">
        <v>94</v>
      </c>
      <c r="C16" s="127">
        <v>1992.18</v>
      </c>
      <c r="D16" s="127">
        <f>'2.3. Содержание ОЦДИ'!G4</f>
        <v>432.84461211822662</v>
      </c>
      <c r="E16" s="127">
        <f>'2.3. Содержание ОЦДИ'!G5</f>
        <v>412.46983589743587</v>
      </c>
      <c r="F16" s="127">
        <f>'2.3. Содержание ОЦДИ'!G6</f>
        <v>490.31424832630097</v>
      </c>
    </row>
    <row r="17" spans="2:6">
      <c r="B17" s="126" t="s">
        <v>95</v>
      </c>
      <c r="C17" s="127">
        <v>134.51</v>
      </c>
      <c r="D17" s="127">
        <f>'2.4. Услуги связи'!G10</f>
        <v>36.56126482213439</v>
      </c>
      <c r="E17" s="127">
        <f>'2.4. Услуги связи'!G11</f>
        <v>36.561264822134376</v>
      </c>
      <c r="F17" s="127">
        <f>'2.4. Услуги связи'!G12</f>
        <v>36.496910915171782</v>
      </c>
    </row>
    <row r="18" spans="2:6">
      <c r="B18" s="126" t="s">
        <v>96</v>
      </c>
      <c r="C18" s="127">
        <v>193.44</v>
      </c>
      <c r="D18" s="127">
        <f>'2.5. Транспортные услуги'!G6</f>
        <v>127.07854679802955</v>
      </c>
      <c r="E18" s="127">
        <f>'2.5. Транспортные услуги'!G7</f>
        <v>0</v>
      </c>
      <c r="F18" s="127">
        <f>'2.5. Транспортные услуги'!G8</f>
        <v>0</v>
      </c>
    </row>
    <row r="19" spans="2:6">
      <c r="B19" s="131" t="s">
        <v>97</v>
      </c>
      <c r="C19" s="132">
        <v>3516.04</v>
      </c>
      <c r="D19" s="132">
        <f>'2.6. ФОТ НЕ связан (2)'!G7</f>
        <v>0</v>
      </c>
      <c r="E19" s="132">
        <f>'2.6. ФОТ НЕ связан (2)'!G8</f>
        <v>0</v>
      </c>
      <c r="F19" s="132">
        <f>'2.6. ФОТ НЕ связан (2)'!G9</f>
        <v>3347.8933874683548</v>
      </c>
    </row>
    <row r="20" spans="2:6" ht="30">
      <c r="B20" s="129" t="s">
        <v>98</v>
      </c>
      <c r="C20" s="133">
        <f>SUM(C15:C19)</f>
        <v>6608.4500000000007</v>
      </c>
      <c r="D20" s="133">
        <f>SUM(D15:D19)</f>
        <v>787.99851749333129</v>
      </c>
      <c r="E20" s="133">
        <f>SUM(E15:E19)</f>
        <v>640.54519447451094</v>
      </c>
      <c r="F20" s="133">
        <f>SUM(F15:F19)</f>
        <v>4066.2186404647682</v>
      </c>
    </row>
    <row r="21" spans="2:6">
      <c r="B21" s="134" t="s">
        <v>99</v>
      </c>
      <c r="C21" s="135">
        <f>C13+C20</f>
        <v>49578.41</v>
      </c>
      <c r="D21" s="135">
        <f>D13+D20</f>
        <v>53895.740468678574</v>
      </c>
      <c r="E21" s="135">
        <f>E13+E20</f>
        <v>965.14692617816956</v>
      </c>
      <c r="F21" s="135">
        <f>F13+F20</f>
        <v>6717.9165363575685</v>
      </c>
    </row>
    <row r="22" spans="2:6" hidden="1"/>
    <row r="23" spans="2:6">
      <c r="B23" s="123" t="s">
        <v>72</v>
      </c>
    </row>
    <row r="24" spans="2:6">
      <c r="B24" s="123" t="s">
        <v>73</v>
      </c>
    </row>
    <row r="25" spans="2:6" ht="2.4500000000000002" customHeight="1"/>
    <row r="26" spans="2:6">
      <c r="B26" s="123" t="s">
        <v>74</v>
      </c>
    </row>
  </sheetData>
  <mergeCells count="6">
    <mergeCell ref="D1:F1"/>
    <mergeCell ref="B3:F3"/>
    <mergeCell ref="B4:F4"/>
    <mergeCell ref="B7:B8"/>
    <mergeCell ref="C7:C8"/>
    <mergeCell ref="D7:F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1.1. ФОТ связан</vt:lpstr>
      <vt:lpstr>2.1. Коммунальные услуги</vt:lpstr>
      <vt:lpstr>1.2. МЗ и ОЦДИ</vt:lpstr>
      <vt:lpstr>2.2. Содерж. недвиж. имущества</vt:lpstr>
      <vt:lpstr>2.3. Содержание ОЦДИ</vt:lpstr>
      <vt:lpstr>2.6. ФОТ НЕ связан (2)</vt:lpstr>
      <vt:lpstr>2.4. Услуги связи</vt:lpstr>
      <vt:lpstr>2.5. Транспортные услуги</vt:lpstr>
      <vt:lpstr>значение</vt:lpstr>
      <vt:lpstr>Итого по услугам</vt:lpstr>
      <vt:lpstr>Всего сумма  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2019-03-18T08:11:57Z</dcterms:modified>
</cp:coreProperties>
</file>