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ониторинг качества управления муниципальными финансами в поселениях\мониторинг поселений 2022\"/>
    </mc:Choice>
  </mc:AlternateContent>
  <xr:revisionPtr revIDLastSave="0" documentId="13_ncr:1_{3386EB1B-8CAD-479E-BD07-D330DD95F8E8}" xr6:coauthVersionLast="47" xr6:coauthVersionMax="47" xr10:uidLastSave="{00000000-0000-0000-0000-000000000000}"/>
  <bookViews>
    <workbookView xWindow="-108" yWindow="-108" windowWidth="23256" windowHeight="14016" firstSheet="1" activeTab="13" xr2:uid="{00000000-000D-0000-FFFF-FFFF00000000}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H5" i="9"/>
  <c r="H14" i="10"/>
  <c r="H6" i="10"/>
  <c r="H7" i="10"/>
  <c r="H8" i="10"/>
  <c r="H9" i="10"/>
  <c r="H10" i="10"/>
  <c r="H11" i="10"/>
  <c r="H12" i="10"/>
  <c r="H13" i="10"/>
  <c r="H5" i="10"/>
  <c r="H6" i="9"/>
  <c r="H7" i="9"/>
  <c r="H8" i="9"/>
  <c r="H9" i="9"/>
  <c r="H10" i="9"/>
  <c r="H11" i="9"/>
  <c r="H12" i="9"/>
  <c r="H13" i="9"/>
  <c r="H14" i="9"/>
  <c r="F5" i="9"/>
  <c r="F6" i="7"/>
  <c r="F7" i="7"/>
  <c r="F8" i="7"/>
  <c r="F9" i="7"/>
  <c r="F10" i="7"/>
  <c r="F11" i="7"/>
  <c r="F12" i="7"/>
  <c r="F13" i="7"/>
  <c r="F14" i="7"/>
  <c r="F5" i="7"/>
  <c r="K5" i="5"/>
  <c r="F6" i="4"/>
  <c r="F7" i="4"/>
  <c r="F8" i="4"/>
  <c r="F9" i="4"/>
  <c r="F10" i="4"/>
  <c r="F11" i="4"/>
  <c r="F12" i="4"/>
  <c r="F13" i="4"/>
  <c r="F14" i="4"/>
  <c r="F5" i="4"/>
  <c r="E8" i="3"/>
  <c r="F6" i="3"/>
  <c r="F7" i="3"/>
  <c r="F8" i="3"/>
  <c r="F9" i="3"/>
  <c r="F10" i="3"/>
  <c r="F11" i="3"/>
  <c r="F12" i="3"/>
  <c r="F13" i="3"/>
  <c r="F14" i="3"/>
  <c r="F5" i="3"/>
  <c r="F6" i="2"/>
  <c r="F7" i="2"/>
  <c r="F8" i="2"/>
  <c r="F9" i="2"/>
  <c r="F10" i="2"/>
  <c r="F11" i="2"/>
  <c r="F12" i="2"/>
  <c r="F13" i="2"/>
  <c r="F14" i="2"/>
  <c r="E5" i="2"/>
  <c r="F5" i="2"/>
  <c r="K6" i="5" l="1"/>
  <c r="K7" i="5"/>
  <c r="K8" i="5"/>
  <c r="K9" i="5"/>
  <c r="K10" i="5"/>
  <c r="K11" i="5"/>
  <c r="K12" i="5"/>
  <c r="K13" i="5"/>
  <c r="K14" i="5"/>
  <c r="D8" i="4" l="1"/>
  <c r="D6" i="4"/>
  <c r="E6" i="4" s="1"/>
  <c r="D7" i="4"/>
  <c r="D9" i="4"/>
  <c r="E9" i="4" s="1"/>
  <c r="D11" i="4"/>
  <c r="E11" i="4" s="1"/>
  <c r="C14" i="7"/>
  <c r="C6" i="7"/>
  <c r="C7" i="7"/>
  <c r="C8" i="7"/>
  <c r="C9" i="7"/>
  <c r="C10" i="7"/>
  <c r="C11" i="7"/>
  <c r="C12" i="7"/>
  <c r="C13" i="7"/>
  <c r="E13" i="7" s="1"/>
  <c r="C5" i="7"/>
  <c r="R7" i="1"/>
  <c r="R8" i="1"/>
  <c r="R9" i="1"/>
  <c r="R10" i="1"/>
  <c r="R11" i="1"/>
  <c r="R12" i="1"/>
  <c r="R13" i="1"/>
  <c r="R14" i="1"/>
  <c r="R15" i="1"/>
  <c r="R6" i="1"/>
  <c r="Q6" i="1"/>
  <c r="P7" i="1"/>
  <c r="P8" i="1"/>
  <c r="P9" i="1"/>
  <c r="P10" i="1"/>
  <c r="P11" i="1"/>
  <c r="P12" i="1"/>
  <c r="P13" i="1"/>
  <c r="P14" i="1"/>
  <c r="P15" i="1"/>
  <c r="P6" i="1"/>
  <c r="O7" i="1"/>
  <c r="O8" i="1"/>
  <c r="O9" i="1"/>
  <c r="O10" i="1"/>
  <c r="O11" i="1"/>
  <c r="O12" i="1"/>
  <c r="O13" i="1"/>
  <c r="O14" i="1"/>
  <c r="O15" i="1"/>
  <c r="O6" i="1"/>
  <c r="C8" i="6"/>
  <c r="D8" i="6" s="1"/>
  <c r="C7" i="6"/>
  <c r="D7" i="6" s="1"/>
  <c r="E14" i="10"/>
  <c r="G14" i="10" s="1"/>
  <c r="E12" i="10"/>
  <c r="G12" i="10" s="1"/>
  <c r="E13" i="10"/>
  <c r="G13" i="10" s="1"/>
  <c r="E14" i="7"/>
  <c r="C14" i="6"/>
  <c r="D14" i="6" s="1"/>
  <c r="E14" i="3"/>
  <c r="S7" i="1"/>
  <c r="S8" i="1"/>
  <c r="S9" i="1"/>
  <c r="S10" i="1"/>
  <c r="S11" i="1"/>
  <c r="S12" i="1"/>
  <c r="S13" i="1"/>
  <c r="S14" i="1"/>
  <c r="S15" i="1"/>
  <c r="S6" i="1"/>
  <c r="Q7" i="1"/>
  <c r="Q8" i="1"/>
  <c r="Q9" i="1"/>
  <c r="Q10" i="1"/>
  <c r="Q11" i="1"/>
  <c r="Q12" i="1"/>
  <c r="Q13" i="1"/>
  <c r="Q14" i="1"/>
  <c r="Q15" i="1"/>
  <c r="M7" i="1"/>
  <c r="M8" i="1"/>
  <c r="M9" i="1"/>
  <c r="M10" i="1"/>
  <c r="M11" i="1"/>
  <c r="M12" i="1"/>
  <c r="M13" i="1"/>
  <c r="M14" i="1"/>
  <c r="M15" i="1"/>
  <c r="M6" i="1"/>
  <c r="L7" i="1"/>
  <c r="L8" i="1"/>
  <c r="L9" i="1"/>
  <c r="L10" i="1"/>
  <c r="L11" i="1"/>
  <c r="N11" i="1" s="1"/>
  <c r="D48" i="1" s="1"/>
  <c r="L12" i="1"/>
  <c r="L13" i="1"/>
  <c r="L14" i="1"/>
  <c r="L15" i="1"/>
  <c r="L6" i="1"/>
  <c r="K7" i="1"/>
  <c r="K8" i="1"/>
  <c r="K9" i="1"/>
  <c r="K10" i="1"/>
  <c r="K11" i="1"/>
  <c r="K12" i="1"/>
  <c r="K13" i="1"/>
  <c r="K14" i="1"/>
  <c r="K15" i="1"/>
  <c r="K6" i="1"/>
  <c r="I7" i="1"/>
  <c r="I8" i="1"/>
  <c r="I9" i="1"/>
  <c r="I10" i="1"/>
  <c r="I11" i="1"/>
  <c r="I12" i="1"/>
  <c r="I13" i="1"/>
  <c r="I14" i="1"/>
  <c r="I15" i="1"/>
  <c r="I6" i="1"/>
  <c r="H7" i="1"/>
  <c r="H8" i="1"/>
  <c r="H9" i="1"/>
  <c r="H10" i="1"/>
  <c r="H11" i="1"/>
  <c r="H12" i="1"/>
  <c r="H13" i="1"/>
  <c r="H14" i="1"/>
  <c r="H15" i="1"/>
  <c r="H6" i="1"/>
  <c r="G7" i="1"/>
  <c r="G8" i="1"/>
  <c r="G9" i="1"/>
  <c r="G10" i="1"/>
  <c r="G11" i="1"/>
  <c r="G12" i="1"/>
  <c r="G13" i="1"/>
  <c r="G14" i="1"/>
  <c r="G15" i="1"/>
  <c r="G6" i="1"/>
  <c r="E7" i="1"/>
  <c r="E8" i="1"/>
  <c r="E9" i="1"/>
  <c r="E10" i="1"/>
  <c r="E11" i="1"/>
  <c r="E12" i="1"/>
  <c r="E13" i="1"/>
  <c r="E14" i="1"/>
  <c r="E15" i="1"/>
  <c r="E6" i="1"/>
  <c r="D7" i="1"/>
  <c r="D8" i="1"/>
  <c r="D9" i="1"/>
  <c r="D10" i="1"/>
  <c r="D11" i="1"/>
  <c r="J11" i="1" s="1"/>
  <c r="C37" i="1" s="1"/>
  <c r="D12" i="1"/>
  <c r="D13" i="1"/>
  <c r="D14" i="1"/>
  <c r="D15" i="1"/>
  <c r="D6" i="1"/>
  <c r="C7" i="1"/>
  <c r="C8" i="1"/>
  <c r="C9" i="1"/>
  <c r="C10" i="1"/>
  <c r="C11" i="1"/>
  <c r="C12" i="1"/>
  <c r="C13" i="1"/>
  <c r="C14" i="1"/>
  <c r="C15" i="1"/>
  <c r="C6" i="1"/>
  <c r="C6" i="12"/>
  <c r="E6" i="12" s="1"/>
  <c r="C7" i="12"/>
  <c r="E7" i="12" s="1"/>
  <c r="C8" i="12"/>
  <c r="E8" i="12" s="1"/>
  <c r="C9" i="12"/>
  <c r="E9" i="12" s="1"/>
  <c r="C10" i="12"/>
  <c r="C11" i="12"/>
  <c r="E11" i="12" s="1"/>
  <c r="C12" i="12"/>
  <c r="E12" i="12" s="1"/>
  <c r="C13" i="12"/>
  <c r="E13" i="12" s="1"/>
  <c r="C14" i="12"/>
  <c r="E14" i="12" s="1"/>
  <c r="C5" i="12"/>
  <c r="E5" i="12" s="1"/>
  <c r="E6" i="10"/>
  <c r="G6" i="10" s="1"/>
  <c r="E7" i="10"/>
  <c r="G7" i="10" s="1"/>
  <c r="E8" i="10"/>
  <c r="G8" i="10" s="1"/>
  <c r="E9" i="10"/>
  <c r="G9" i="10" s="1"/>
  <c r="E10" i="10"/>
  <c r="G10" i="10" s="1"/>
  <c r="E11" i="10"/>
  <c r="G11" i="10" s="1"/>
  <c r="E5" i="10"/>
  <c r="C6" i="6"/>
  <c r="D6" i="6" s="1"/>
  <c r="C9" i="6"/>
  <c r="C10" i="6"/>
  <c r="D10" i="6" s="1"/>
  <c r="C11" i="6"/>
  <c r="D11" i="6" s="1"/>
  <c r="C12" i="6"/>
  <c r="D12" i="6" s="1"/>
  <c r="C13" i="6"/>
  <c r="D13" i="6" s="1"/>
  <c r="C5" i="6"/>
  <c r="G6" i="5"/>
  <c r="G7" i="5"/>
  <c r="G8" i="5"/>
  <c r="G9" i="5"/>
  <c r="G10" i="5"/>
  <c r="G11" i="5"/>
  <c r="G12" i="5"/>
  <c r="G13" i="5"/>
  <c r="G14" i="5"/>
  <c r="G5" i="5"/>
  <c r="F6" i="5"/>
  <c r="F7" i="5"/>
  <c r="F8" i="5"/>
  <c r="F9" i="5"/>
  <c r="F10" i="5"/>
  <c r="F11" i="5"/>
  <c r="F12" i="5"/>
  <c r="F13" i="5"/>
  <c r="F14" i="5"/>
  <c r="F5" i="5"/>
  <c r="D6" i="5"/>
  <c r="D7" i="5"/>
  <c r="D8" i="5"/>
  <c r="D9" i="5"/>
  <c r="D10" i="5"/>
  <c r="D11" i="5"/>
  <c r="D12" i="5"/>
  <c r="D13" i="5"/>
  <c r="D14" i="5"/>
  <c r="D5" i="5"/>
  <c r="B6" i="5"/>
  <c r="B7" i="5"/>
  <c r="B8" i="5"/>
  <c r="B9" i="5"/>
  <c r="B10" i="5"/>
  <c r="B11" i="5"/>
  <c r="B12" i="5"/>
  <c r="B13" i="5"/>
  <c r="B14" i="5"/>
  <c r="B5" i="5"/>
  <c r="B44" i="1"/>
  <c r="B45" i="1"/>
  <c r="B46" i="1"/>
  <c r="B47" i="1"/>
  <c r="B48" i="1"/>
  <c r="B49" i="1"/>
  <c r="B50" i="1"/>
  <c r="B51" i="1"/>
  <c r="B52" i="1"/>
  <c r="B43" i="1"/>
  <c r="B33" i="1"/>
  <c r="B34" i="1"/>
  <c r="B35" i="1"/>
  <c r="B36" i="1"/>
  <c r="B37" i="1"/>
  <c r="B38" i="1"/>
  <c r="B39" i="1"/>
  <c r="B40" i="1"/>
  <c r="B41" i="1"/>
  <c r="B32" i="1"/>
  <c r="B22" i="1"/>
  <c r="B23" i="1"/>
  <c r="B24" i="1"/>
  <c r="B25" i="1"/>
  <c r="B26" i="1"/>
  <c r="B27" i="1"/>
  <c r="B28" i="1"/>
  <c r="B29" i="1"/>
  <c r="B30" i="1"/>
  <c r="B21" i="1"/>
  <c r="F13" i="9"/>
  <c r="F14" i="9"/>
  <c r="D9" i="6"/>
  <c r="E7" i="4"/>
  <c r="E8" i="4"/>
  <c r="E10" i="4"/>
  <c r="E12" i="4"/>
  <c r="E13" i="4"/>
  <c r="E14" i="4"/>
  <c r="E13" i="3"/>
  <c r="E14" i="2"/>
  <c r="E13" i="2"/>
  <c r="F6" i="9"/>
  <c r="F7" i="9"/>
  <c r="F8" i="9"/>
  <c r="F9" i="9"/>
  <c r="F10" i="9"/>
  <c r="F11" i="9"/>
  <c r="F12" i="9"/>
  <c r="E10" i="12"/>
  <c r="J13" i="1" l="1"/>
  <c r="C39" i="1" s="1"/>
  <c r="I5" i="5"/>
  <c r="I10" i="5"/>
  <c r="U11" i="1"/>
  <c r="E37" i="1" s="1"/>
  <c r="U12" i="1"/>
  <c r="E49" i="1" s="1"/>
  <c r="N12" i="1"/>
  <c r="D38" i="1" s="1"/>
  <c r="I12" i="5"/>
  <c r="J12" i="1"/>
  <c r="C38" i="1" s="1"/>
  <c r="I7" i="5"/>
  <c r="I13" i="5"/>
  <c r="I6" i="5"/>
  <c r="I11" i="5"/>
  <c r="U8" i="1"/>
  <c r="E45" i="1" s="1"/>
  <c r="U7" i="1"/>
  <c r="E33" i="1" s="1"/>
  <c r="U13" i="1"/>
  <c r="E39" i="1" s="1"/>
  <c r="U14" i="1"/>
  <c r="E51" i="1" s="1"/>
  <c r="U10" i="1"/>
  <c r="E47" i="1" s="1"/>
  <c r="U15" i="1"/>
  <c r="E41" i="1" s="1"/>
  <c r="U9" i="1"/>
  <c r="E35" i="1" s="1"/>
  <c r="N10" i="1"/>
  <c r="D36" i="1" s="1"/>
  <c r="N15" i="1"/>
  <c r="D52" i="1" s="1"/>
  <c r="N9" i="1"/>
  <c r="D46" i="1" s="1"/>
  <c r="N14" i="1"/>
  <c r="D40" i="1" s="1"/>
  <c r="N8" i="1"/>
  <c r="D34" i="1" s="1"/>
  <c r="N13" i="1"/>
  <c r="D50" i="1" s="1"/>
  <c r="N7" i="1"/>
  <c r="D44" i="1" s="1"/>
  <c r="J15" i="1"/>
  <c r="C41" i="1" s="1"/>
  <c r="J8" i="1"/>
  <c r="C34" i="1" s="1"/>
  <c r="J7" i="1"/>
  <c r="C33" i="1" s="1"/>
  <c r="J10" i="1"/>
  <c r="C36" i="1" s="1"/>
  <c r="J14" i="1"/>
  <c r="C40" i="1" s="1"/>
  <c r="J9" i="1"/>
  <c r="C35" i="1" s="1"/>
  <c r="I9" i="5"/>
  <c r="I14" i="5"/>
  <c r="I8" i="5"/>
  <c r="D37" i="1"/>
  <c r="E38" i="1"/>
  <c r="C28" i="1"/>
  <c r="C26" i="1"/>
  <c r="D27" i="1"/>
  <c r="D25" i="1"/>
  <c r="C50" i="1"/>
  <c r="C48" i="1"/>
  <c r="D49" i="1"/>
  <c r="D47" i="1"/>
  <c r="E48" i="1"/>
  <c r="D26" i="1"/>
  <c r="D22" i="1"/>
  <c r="E27" i="1"/>
  <c r="G5" i="10"/>
  <c r="E6" i="7"/>
  <c r="E7" i="7"/>
  <c r="E8" i="7"/>
  <c r="E9" i="7"/>
  <c r="E10" i="7"/>
  <c r="E11" i="7"/>
  <c r="E12" i="7"/>
  <c r="E5" i="7"/>
  <c r="J6" i="1" s="1"/>
  <c r="C43" i="1" s="1"/>
  <c r="D5" i="6"/>
  <c r="E5" i="4"/>
  <c r="E6" i="3"/>
  <c r="E7" i="3"/>
  <c r="E9" i="3"/>
  <c r="E10" i="3"/>
  <c r="E11" i="3"/>
  <c r="E12" i="3"/>
  <c r="E5" i="3"/>
  <c r="E6" i="2"/>
  <c r="E7" i="2"/>
  <c r="E8" i="2"/>
  <c r="E9" i="2"/>
  <c r="E10" i="2"/>
  <c r="E11" i="2"/>
  <c r="E12" i="2"/>
  <c r="U6" i="1"/>
  <c r="E32" i="1" s="1"/>
  <c r="N6" i="1"/>
  <c r="D43" i="1" s="1"/>
  <c r="C49" i="1" l="1"/>
  <c r="C27" i="1"/>
  <c r="V12" i="1"/>
  <c r="C30" i="1"/>
  <c r="V11" i="1"/>
  <c r="E26" i="1"/>
  <c r="D45" i="1"/>
  <c r="E23" i="1"/>
  <c r="D28" i="1"/>
  <c r="C22" i="1"/>
  <c r="E34" i="1"/>
  <c r="C52" i="1"/>
  <c r="C45" i="1"/>
  <c r="D23" i="1"/>
  <c r="E22" i="1"/>
  <c r="E44" i="1"/>
  <c r="E50" i="1"/>
  <c r="E30" i="1"/>
  <c r="E36" i="1"/>
  <c r="E25" i="1"/>
  <c r="V13" i="1"/>
  <c r="E29" i="1"/>
  <c r="E28" i="1"/>
  <c r="E46" i="1"/>
  <c r="E40" i="1"/>
  <c r="E52" i="1"/>
  <c r="E24" i="1"/>
  <c r="D41" i="1"/>
  <c r="D24" i="1"/>
  <c r="V15" i="1"/>
  <c r="D51" i="1"/>
  <c r="D29" i="1"/>
  <c r="D35" i="1"/>
  <c r="D30" i="1"/>
  <c r="D33" i="1"/>
  <c r="D39" i="1"/>
  <c r="C23" i="1"/>
  <c r="C46" i="1"/>
  <c r="C47" i="1"/>
  <c r="C25" i="1"/>
  <c r="V7" i="1"/>
  <c r="V8" i="1"/>
  <c r="V14" i="1"/>
  <c r="V10" i="1"/>
  <c r="C44" i="1"/>
  <c r="V9" i="1"/>
  <c r="C29" i="1"/>
  <c r="C51" i="1"/>
  <c r="C24" i="1"/>
  <c r="D21" i="1"/>
  <c r="D32" i="1"/>
  <c r="E43" i="1"/>
  <c r="E21" i="1"/>
  <c r="C21" i="1"/>
  <c r="C32" i="1"/>
  <c r="V6" i="1"/>
</calcChain>
</file>

<file path=xl/sharedStrings.xml><?xml version="1.0" encoding="utf-8"?>
<sst xmlns="http://schemas.openxmlformats.org/spreadsheetml/2006/main" count="355" uniqueCount="100">
  <si>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</si>
  <si>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</si>
  <si>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</si>
  <si>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</si>
  <si>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</si>
  <si>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</si>
  <si>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</si>
  <si>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</si>
  <si>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</si>
  <si>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</si>
  <si>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</si>
  <si>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</si>
  <si>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</si>
  <si>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</si>
  <si>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</si>
  <si>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</si>
  <si>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</si>
  <si>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</si>
  <si>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</si>
  <si>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</si>
  <si>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</si>
  <si>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</si>
  <si>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</si>
  <si>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&lt;= 1</t>
  </si>
  <si>
    <t>А / (Б - В)</t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</si>
  <si>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</si>
  <si>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</si>
  <si>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</si>
  <si>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</si>
  <si>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</si>
  <si>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</si>
  <si>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 xml:space="preserve">А / Б </t>
  </si>
  <si>
    <t xml:space="preserve">А  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</si>
  <si>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</si>
  <si>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</si>
  <si>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</si>
  <si>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</si>
  <si>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</si>
  <si>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</si>
  <si>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</si>
  <si>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</si>
  <si>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</si>
  <si>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</si>
  <si>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</si>
  <si>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</si>
  <si>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</si>
  <si>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</si>
  <si>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</si>
  <si>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</si>
  <si>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</si>
  <si>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Наличие МПА, устанавливающего нормативы финансовых затрат на оказание муниципальных услуг в сфере культуры</t>
  </si>
  <si>
    <t>Копии НПА, указанных в индикаторах МПА1 – МПА3 предоставлены в ФУ</t>
  </si>
  <si>
    <t>Далайский сельсовет</t>
  </si>
  <si>
    <t>Ельниковский сельсовет</t>
  </si>
  <si>
    <t>Карапсельский сельсовет</t>
  </si>
  <si>
    <t>Кучердаевский сельсовет</t>
  </si>
  <si>
    <t>Новогородский сельсовет</t>
  </si>
  <si>
    <t>Новониколаевский сельсовет</t>
  </si>
  <si>
    <t>Новопокровский сельсовет</t>
  </si>
  <si>
    <t>Соколовский сельсовет</t>
  </si>
  <si>
    <t>Южно-Александровский сельсовет</t>
  </si>
  <si>
    <t>город Иланский</t>
  </si>
  <si>
    <t>Наименование поселения</t>
  </si>
  <si>
    <t>Критерий - да</t>
  </si>
  <si>
    <t>ИТОГО</t>
  </si>
  <si>
    <t>Информация с сайта</t>
  </si>
  <si>
    <t>на официальном сайте Иланского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</si>
  <si>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ОБП4. 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</si>
  <si>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ОБП5. Размещение на официальном сайте Иланского района решения о бюджете (с учетом всех внесенных изменений)</t>
  </si>
  <si>
    <t>ОБП6.Размещение нормативных правовых актов, документов и материалов, указанных в индикаторах МПА1 – МПА3 на официальном сайте Иланского района</t>
  </si>
  <si>
    <t>Значение</t>
  </si>
  <si>
    <t>Критерий - 1</t>
  </si>
  <si>
    <t>А - 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Б - общий объем расходов бюджета муниципального образования в отчетном финансовом году</t>
  </si>
  <si>
    <t>ОБП3.Просроченная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</si>
  <si>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Критерий - 0,0</t>
  </si>
  <si>
    <t>БК1. 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</si>
  <si>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Критерий &lt;=1</t>
  </si>
  <si>
    <t>А-объем заимствований муниципального образования в отчетном финансовом году,                                                                                                                                                                     Б-сумма,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В-сумма, направляемая в отчетном финансовом году на погашение долговых обязательств муниципального образования</t>
  </si>
  <si>
    <t>БК2. 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</si>
  <si>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Критерий &lt;= 1</t>
  </si>
  <si>
    <r>
      <rPr>
        <sz val="11"/>
        <color theme="1"/>
        <rFont val="Calibri"/>
        <family val="2"/>
        <charset val="204"/>
        <scheme val="minor"/>
      </rPr>
      <t>А-объем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Б-общий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</si>
  <si>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t>БК3. 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</si>
  <si>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Критерий &lt;= 0,15</t>
  </si>
  <si>
    <t>БК4. 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</si>
  <si>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theme="1"/>
        <rFont val="Calibri"/>
        <family val="2"/>
        <charset val="204"/>
        <scheme val="minor"/>
      </rPr>
      <t>А-размер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Б-объем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В-величина снижения остатков средств на счетах по учету средств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                              Г-разница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Д-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Е-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</si>
  <si>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t>Критерий &lt;= 0,10</t>
  </si>
  <si>
    <t>БК5. 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</si>
  <si>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r>
      <rPr>
        <sz val="11"/>
        <color theme="1"/>
        <rFont val="Calibri"/>
        <family val="2"/>
        <charset val="204"/>
        <scheme val="minor"/>
      </rPr>
      <t>А-объем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Б-общий объем расходов бюджета муниципального образования в отчетном финансовом году</t>
    </r>
  </si>
  <si>
    <t>БК6. 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</si>
  <si>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r>
      <rPr>
        <sz val="11"/>
        <color theme="1"/>
        <rFont val="Calibri"/>
        <family val="2"/>
        <charset val="204"/>
        <scheme val="minor"/>
      </rPr>
      <t>А-средний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                                    Б-норматив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  </r>
  </si>
  <si>
    <t>БК7. 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</si>
  <si>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theme="1"/>
        <rFont val="Calibri"/>
        <family val="2"/>
        <charset val="204"/>
        <scheme val="minor"/>
      </rPr>
      <t xml:space="preserve">А-объем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</si>
  <si>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>ОБП2. 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</si>
  <si>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ОБП1. Темп роста налоговых и неналоговых доходов бюджета муниципального образования</t>
  </si>
  <si>
    <r>
      <t xml:space="preserve">               -объем налоговых и неналоговых доходов бюджетов муниципальных образований Иланского района в отчетном финансовом году,                                                                                                                           -объем налоговых и неналоговых доходов бюджетов муниципальный образований Иланского района в финансовом году, предшествующем отчетному,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А- объем налоговых и неналоговых доходов бюджета муниципального образования в отчетном финансовом году, Б- объем налоговых и неналоговых доходов бюджета муниципального образования в финансовом году, предшествующем отчетному</t>
    </r>
  </si>
  <si>
    <t>А-объем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Б-общий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</si>
  <si>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А-объем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Б-объем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В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Г - объем расходов бюджета i-го муниципального образования в финансовом году, предшествующем отчетному финансовому году</t>
  </si>
  <si>
    <t>Наличие МПА, утверждающий перечень муниципальных программ, реализуемых в сельсовете в 2021 г.</t>
  </si>
  <si>
    <t>Наличие МПА, устанавливающего порядок и требования проведения публичных слушаний по проекту сельского бюджета на 2021 год и плановый период 2022-2023 гг.</t>
  </si>
  <si>
    <t>нормативные правовые акты, документы и материалы, указанные в индикаторах МПА1 – МПА3 размещены на официальном сайте Иланского района (проверка ссылок на 01.03.2022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</si>
</sst>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1" xfId="0" applyFill="1" applyBorder="1"/>
    <xf numFmtId="2" fontId="0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right"/>
    </xf>
    <xf numFmtId="0" fontId="0" fillId="4" borderId="1" xfId="0" applyFill="1" applyBorder="1"/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6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Border="1"/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3" borderId="1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164" fontId="0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0" xfId="0" applyFill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16</xdr:row>
      <xdr:rowOff>361950</xdr:rowOff>
    </xdr:from>
    <xdr:to>
      <xdr:col>0</xdr:col>
      <xdr:colOff>1514475</xdr:colOff>
      <xdr:row>17</xdr:row>
      <xdr:rowOff>228600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9150" y="4152900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200025</xdr:colOff>
      <xdr:row>3</xdr:row>
      <xdr:rowOff>238125</xdr:rowOff>
    </xdr:from>
    <xdr:to>
      <xdr:col>1</xdr:col>
      <xdr:colOff>507756</xdr:colOff>
      <xdr:row>3</xdr:row>
      <xdr:rowOff>428625</xdr:rowOff>
    </xdr:to>
    <xdr:pic>
      <xdr:nvPicPr>
        <xdr:cNvPr id="9219" name="Рисунок 38" descr="base_23675_169328_6">
          <a:extLst>
            <a:ext uri="{FF2B5EF4-FFF2-40B4-BE49-F238E27FC236}">
              <a16:creationId xmlns:a16="http://schemas.microsoft.com/office/drawing/2014/main" id="{00000000-0008-0000-08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9385" y="102298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3</xdr:row>
      <xdr:rowOff>219075</xdr:rowOff>
    </xdr:from>
    <xdr:to>
      <xdr:col>2</xdr:col>
      <xdr:colOff>485775</xdr:colOff>
      <xdr:row>3</xdr:row>
      <xdr:rowOff>419100</xdr:rowOff>
    </xdr:to>
    <xdr:pic>
      <xdr:nvPicPr>
        <xdr:cNvPr id="5" name="Рисунок 4" descr="base_23675_169328_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95650" y="107632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374406</xdr:colOff>
      <xdr:row>16</xdr:row>
      <xdr:rowOff>228600</xdr:rowOff>
    </xdr:to>
    <xdr:pic>
      <xdr:nvPicPr>
        <xdr:cNvPr id="6" name="Рисунок 38" descr="base_23675_169328_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2276475</xdr:colOff>
      <xdr:row>16</xdr:row>
      <xdr:rowOff>457200</xdr:rowOff>
    </xdr:from>
    <xdr:to>
      <xdr:col>1</xdr:col>
      <xdr:colOff>180975</xdr:colOff>
      <xdr:row>16</xdr:row>
      <xdr:rowOff>657225</xdr:rowOff>
    </xdr:to>
    <xdr:pic>
      <xdr:nvPicPr>
        <xdr:cNvPr id="7" name="Рисунок 6" descr="base_23675_169328_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76475" y="423862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57151</xdr:colOff>
      <xdr:row>3</xdr:row>
      <xdr:rowOff>104775</xdr:rowOff>
    </xdr:from>
    <xdr:to>
      <xdr:col>5</xdr:col>
      <xdr:colOff>571501</xdr:colOff>
      <xdr:row>3</xdr:row>
      <xdr:rowOff>609601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10151" y="962025"/>
          <a:ext cx="514350" cy="5048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"/>
  <sheetViews>
    <sheetView topLeftCell="B13" zoomScale="80" zoomScaleNormal="80" workbookViewId="0">
      <selection activeCell="F52" sqref="F52"/>
    </sheetView>
  </sheetViews>
  <sheetFormatPr defaultRowHeight="14.4" x14ac:dyDescent="0.3"/>
  <cols>
    <col min="1" max="1" width="5.5546875" hidden="1" customWidth="1"/>
    <col min="2" max="2" width="36" customWidth="1"/>
    <col min="3" max="3" width="7.44140625" customWidth="1"/>
    <col min="4" max="4" width="8.5546875" customWidth="1"/>
    <col min="5" max="5" width="7.109375" customWidth="1"/>
    <col min="6" max="6" width="9.6640625" customWidth="1"/>
    <col min="7" max="7" width="9.33203125" customWidth="1"/>
    <col min="8" max="8" width="9.5546875" style="5" customWidth="1"/>
    <col min="9" max="9" width="9.109375" customWidth="1"/>
    <col min="11" max="11" width="9.44140625" style="5" customWidth="1"/>
    <col min="12" max="13" width="10.109375" style="5" customWidth="1"/>
    <col min="15" max="16" width="9.109375" style="5"/>
    <col min="19" max="20" width="9.109375" style="5"/>
  </cols>
  <sheetData>
    <row r="1" spans="2:23" hidden="1" x14ac:dyDescent="0.3"/>
    <row r="2" spans="2:23" hidden="1" x14ac:dyDescent="0.3"/>
    <row r="3" spans="2:23" hidden="1" x14ac:dyDescent="0.3"/>
    <row r="5" spans="2:23" ht="28.8" x14ac:dyDescent="0.3">
      <c r="B5" s="26" t="s">
        <v>62</v>
      </c>
      <c r="C5" s="18" t="s">
        <v>0</v>
      </c>
      <c r="D5" s="18" t="s">
        <v>2</v>
      </c>
      <c r="E5" s="18" t="s">
        <v>1</v>
      </c>
      <c r="F5" s="18" t="s">
        <v>3</v>
      </c>
      <c r="G5" s="18" t="s">
        <v>4</v>
      </c>
      <c r="H5" s="19" t="s">
        <v>5</v>
      </c>
      <c r="I5" s="18" t="s">
        <v>6</v>
      </c>
      <c r="J5" s="66" t="s">
        <v>7</v>
      </c>
      <c r="K5" s="19" t="s">
        <v>8</v>
      </c>
      <c r="L5" s="19" t="s">
        <v>9</v>
      </c>
      <c r="M5" s="19" t="s">
        <v>10</v>
      </c>
      <c r="N5" s="66" t="s">
        <v>11</v>
      </c>
      <c r="O5" s="19" t="s">
        <v>12</v>
      </c>
      <c r="P5" s="19" t="s">
        <v>13</v>
      </c>
      <c r="Q5" s="18" t="s">
        <v>14</v>
      </c>
      <c r="R5" s="18" t="s">
        <v>15</v>
      </c>
      <c r="S5" s="19" t="s">
        <v>16</v>
      </c>
      <c r="T5" s="19" t="s">
        <v>17</v>
      </c>
      <c r="U5" s="66" t="s">
        <v>18</v>
      </c>
      <c r="V5" s="67" t="s">
        <v>41</v>
      </c>
      <c r="W5" s="8"/>
    </row>
    <row r="6" spans="2:23" x14ac:dyDescent="0.3">
      <c r="B6" s="6" t="s">
        <v>52</v>
      </c>
      <c r="C6" s="2">
        <f>БК1!F5</f>
        <v>1</v>
      </c>
      <c r="D6" s="2">
        <f>БК2!F5</f>
        <v>1</v>
      </c>
      <c r="E6" s="2">
        <f>БК3!F5</f>
        <v>1</v>
      </c>
      <c r="F6" s="2">
        <f>БК4!K5</f>
        <v>0</v>
      </c>
      <c r="G6" s="2">
        <f>БК5!E5</f>
        <v>1</v>
      </c>
      <c r="H6" s="9">
        <f>БК6!F5</f>
        <v>1</v>
      </c>
      <c r="I6" s="2">
        <f>БК7!F5</f>
        <v>1</v>
      </c>
      <c r="J6" s="65">
        <f>C6+D6+E6+F6+G6+H6+I6</f>
        <v>6</v>
      </c>
      <c r="K6" s="8">
        <f>'МПА1-МПА3'!B4</f>
        <v>1</v>
      </c>
      <c r="L6" s="8">
        <f>'МПА1-МПА3'!C4</f>
        <v>0</v>
      </c>
      <c r="M6" s="8">
        <f>'МПА1-МПА3'!D4</f>
        <v>1</v>
      </c>
      <c r="N6" s="64">
        <f>K6+L6+M6</f>
        <v>2</v>
      </c>
      <c r="O6" s="19">
        <f>ОБП1!H5</f>
        <v>0</v>
      </c>
      <c r="P6" s="19">
        <f>ОБП2!H5</f>
        <v>0</v>
      </c>
      <c r="Q6" s="18">
        <f>ОБП3!F5</f>
        <v>1</v>
      </c>
      <c r="R6" s="18">
        <f>ОБП4!F5</f>
        <v>1</v>
      </c>
      <c r="S6" s="19">
        <f>ОБП5!B5</f>
        <v>1</v>
      </c>
      <c r="T6" s="19">
        <v>0</v>
      </c>
      <c r="U6" s="67">
        <f>O6+P6+Q6+R6+S6+T6</f>
        <v>3</v>
      </c>
      <c r="V6" s="68">
        <f>J6+N6+U6</f>
        <v>11</v>
      </c>
      <c r="W6" s="1">
        <v>3</v>
      </c>
    </row>
    <row r="7" spans="2:23" x14ac:dyDescent="0.3">
      <c r="B7" s="6" t="s">
        <v>53</v>
      </c>
      <c r="C7" s="2">
        <f>БК1!F6</f>
        <v>1</v>
      </c>
      <c r="D7" s="2">
        <f>БК2!F6</f>
        <v>1</v>
      </c>
      <c r="E7" s="2">
        <f>БК3!F6</f>
        <v>1</v>
      </c>
      <c r="F7" s="2">
        <f>БК4!K6</f>
        <v>1</v>
      </c>
      <c r="G7" s="2">
        <f>БК5!E6</f>
        <v>1</v>
      </c>
      <c r="H7" s="9">
        <f>БК6!F6</f>
        <v>1</v>
      </c>
      <c r="I7" s="2">
        <f>БК7!F6</f>
        <v>1</v>
      </c>
      <c r="J7" s="65">
        <f t="shared" ref="J7:J15" si="0">C7+D7+E7+F7+G7+H7+I7</f>
        <v>7</v>
      </c>
      <c r="K7" s="8">
        <f>'МПА1-МПА3'!B5</f>
        <v>1</v>
      </c>
      <c r="L7" s="8">
        <f>'МПА1-МПА3'!C5</f>
        <v>0</v>
      </c>
      <c r="M7" s="8">
        <f>'МПА1-МПА3'!D5</f>
        <v>1</v>
      </c>
      <c r="N7" s="64">
        <f t="shared" ref="N7:N15" si="1">K7+L7+M7</f>
        <v>2</v>
      </c>
      <c r="O7" s="19">
        <f>ОБП1!H6</f>
        <v>1</v>
      </c>
      <c r="P7" s="19">
        <f>ОБП2!H6</f>
        <v>0</v>
      </c>
      <c r="Q7" s="18">
        <f>ОБП3!F6</f>
        <v>1</v>
      </c>
      <c r="R7" s="18">
        <f>ОБП4!F6</f>
        <v>1</v>
      </c>
      <c r="S7" s="19">
        <f>ОБП5!B6</f>
        <v>1</v>
      </c>
      <c r="T7" s="19">
        <v>0</v>
      </c>
      <c r="U7" s="67">
        <f t="shared" ref="U7:U15" si="2">O7+P7+Q7+R7+S7+T7</f>
        <v>4</v>
      </c>
      <c r="V7" s="68">
        <f t="shared" ref="V7:V15" si="3">J7+N7+U7</f>
        <v>13</v>
      </c>
      <c r="W7" s="1">
        <v>4</v>
      </c>
    </row>
    <row r="8" spans="2:23" x14ac:dyDescent="0.3">
      <c r="B8" s="6" t="s">
        <v>54</v>
      </c>
      <c r="C8" s="2">
        <f>БК1!F7</f>
        <v>1</v>
      </c>
      <c r="D8" s="2">
        <f>БК2!F7</f>
        <v>1</v>
      </c>
      <c r="E8" s="2">
        <f>БК3!F7</f>
        <v>1</v>
      </c>
      <c r="F8" s="2">
        <f>БК4!K7</f>
        <v>0</v>
      </c>
      <c r="G8" s="2">
        <f>БК5!E7</f>
        <v>1</v>
      </c>
      <c r="H8" s="9">
        <f>БК6!F7</f>
        <v>1</v>
      </c>
      <c r="I8" s="2">
        <f>БК7!F7</f>
        <v>1</v>
      </c>
      <c r="J8" s="65">
        <f t="shared" si="0"/>
        <v>6</v>
      </c>
      <c r="K8" s="8">
        <f>'МПА1-МПА3'!B6</f>
        <v>1</v>
      </c>
      <c r="L8" s="8">
        <f>'МПА1-МПА3'!C6</f>
        <v>0</v>
      </c>
      <c r="M8" s="8">
        <f>'МПА1-МПА3'!D6</f>
        <v>0</v>
      </c>
      <c r="N8" s="64">
        <f t="shared" si="1"/>
        <v>1</v>
      </c>
      <c r="O8" s="19">
        <f>ОБП1!H7</f>
        <v>1</v>
      </c>
      <c r="P8" s="19">
        <f>ОБП2!H7</f>
        <v>1</v>
      </c>
      <c r="Q8" s="18">
        <f>ОБП3!F7</f>
        <v>1</v>
      </c>
      <c r="R8" s="18">
        <f>ОБП4!F7</f>
        <v>1</v>
      </c>
      <c r="S8" s="19">
        <f>ОБП5!B7</f>
        <v>1</v>
      </c>
      <c r="T8" s="19">
        <v>0</v>
      </c>
      <c r="U8" s="67">
        <f t="shared" si="2"/>
        <v>5</v>
      </c>
      <c r="V8" s="68">
        <f t="shared" si="3"/>
        <v>12</v>
      </c>
      <c r="W8" s="1">
        <v>3</v>
      </c>
    </row>
    <row r="9" spans="2:23" x14ac:dyDescent="0.3">
      <c r="B9" s="6" t="s">
        <v>55</v>
      </c>
      <c r="C9" s="2">
        <f>БК1!F8</f>
        <v>1</v>
      </c>
      <c r="D9" s="2">
        <f>БК2!F8</f>
        <v>1</v>
      </c>
      <c r="E9" s="2">
        <f>БК3!F8</f>
        <v>1</v>
      </c>
      <c r="F9" s="2">
        <f>БК4!K8</f>
        <v>0</v>
      </c>
      <c r="G9" s="2">
        <f>БК5!E8</f>
        <v>1</v>
      </c>
      <c r="H9" s="9">
        <f>БК6!F8</f>
        <v>1</v>
      </c>
      <c r="I9" s="2">
        <f>БК7!F8</f>
        <v>1</v>
      </c>
      <c r="J9" s="65">
        <f t="shared" si="0"/>
        <v>6</v>
      </c>
      <c r="K9" s="8">
        <f>'МПА1-МПА3'!B7</f>
        <v>1</v>
      </c>
      <c r="L9" s="8">
        <f>'МПА1-МПА3'!C7</f>
        <v>0</v>
      </c>
      <c r="M9" s="8">
        <f>'МПА1-МПА3'!D7</f>
        <v>1</v>
      </c>
      <c r="N9" s="64">
        <f t="shared" si="1"/>
        <v>2</v>
      </c>
      <c r="O9" s="19">
        <f>ОБП1!H8</f>
        <v>0</v>
      </c>
      <c r="P9" s="19">
        <f>ОБП2!H8</f>
        <v>1</v>
      </c>
      <c r="Q9" s="18">
        <f>ОБП3!F8</f>
        <v>1</v>
      </c>
      <c r="R9" s="18">
        <f>ОБП4!F8</f>
        <v>1</v>
      </c>
      <c r="S9" s="19">
        <f>ОБП5!B8</f>
        <v>1</v>
      </c>
      <c r="T9" s="19">
        <v>0</v>
      </c>
      <c r="U9" s="67">
        <f t="shared" si="2"/>
        <v>4</v>
      </c>
      <c r="V9" s="68">
        <f t="shared" si="3"/>
        <v>12</v>
      </c>
      <c r="W9" s="1">
        <v>3</v>
      </c>
    </row>
    <row r="10" spans="2:23" x14ac:dyDescent="0.3">
      <c r="B10" s="6" t="s">
        <v>56</v>
      </c>
      <c r="C10" s="2">
        <f>БК1!F9</f>
        <v>1</v>
      </c>
      <c r="D10" s="2">
        <f>БК2!F9</f>
        <v>1</v>
      </c>
      <c r="E10" s="2">
        <f>БК3!F9</f>
        <v>1</v>
      </c>
      <c r="F10" s="2">
        <f>БК4!K9</f>
        <v>1</v>
      </c>
      <c r="G10" s="2">
        <f>БК5!E9</f>
        <v>1</v>
      </c>
      <c r="H10" s="9">
        <f>БК6!F9</f>
        <v>1</v>
      </c>
      <c r="I10" s="2">
        <f>БК7!F9</f>
        <v>1</v>
      </c>
      <c r="J10" s="65">
        <f t="shared" si="0"/>
        <v>7</v>
      </c>
      <c r="K10" s="8">
        <f>'МПА1-МПА3'!B8</f>
        <v>1</v>
      </c>
      <c r="L10" s="8">
        <f>'МПА1-МПА3'!C8</f>
        <v>0</v>
      </c>
      <c r="M10" s="8">
        <f>'МПА1-МПА3'!D8</f>
        <v>1</v>
      </c>
      <c r="N10" s="64">
        <f t="shared" si="1"/>
        <v>2</v>
      </c>
      <c r="O10" s="19">
        <f>ОБП1!H9</f>
        <v>0</v>
      </c>
      <c r="P10" s="19">
        <f>ОБП2!H9</f>
        <v>1</v>
      </c>
      <c r="Q10" s="18">
        <f>ОБП3!F9</f>
        <v>1</v>
      </c>
      <c r="R10" s="18">
        <f>ОБП4!F9</f>
        <v>1</v>
      </c>
      <c r="S10" s="19">
        <f>ОБП5!B9</f>
        <v>1</v>
      </c>
      <c r="T10" s="19">
        <v>0</v>
      </c>
      <c r="U10" s="67">
        <f t="shared" si="2"/>
        <v>4</v>
      </c>
      <c r="V10" s="68">
        <f t="shared" si="3"/>
        <v>13</v>
      </c>
      <c r="W10" s="1">
        <v>3</v>
      </c>
    </row>
    <row r="11" spans="2:23" x14ac:dyDescent="0.3">
      <c r="B11" s="6" t="s">
        <v>57</v>
      </c>
      <c r="C11" s="2">
        <f>БК1!F10</f>
        <v>1</v>
      </c>
      <c r="D11" s="2">
        <f>БК2!F10</f>
        <v>1</v>
      </c>
      <c r="E11" s="2">
        <f>БК3!F10</f>
        <v>1</v>
      </c>
      <c r="F11" s="2">
        <f>БК4!K10</f>
        <v>1</v>
      </c>
      <c r="G11" s="2">
        <f>БК5!E10</f>
        <v>1</v>
      </c>
      <c r="H11" s="9">
        <f>БК6!F10</f>
        <v>1</v>
      </c>
      <c r="I11" s="2">
        <f>БК7!F10</f>
        <v>1</v>
      </c>
      <c r="J11" s="65">
        <f t="shared" si="0"/>
        <v>7</v>
      </c>
      <c r="K11" s="8">
        <f>'МПА1-МПА3'!B9</f>
        <v>1</v>
      </c>
      <c r="L11" s="8">
        <f>'МПА1-МПА3'!C9</f>
        <v>0</v>
      </c>
      <c r="M11" s="8">
        <f>'МПА1-МПА3'!D9</f>
        <v>1</v>
      </c>
      <c r="N11" s="64">
        <f t="shared" si="1"/>
        <v>2</v>
      </c>
      <c r="O11" s="19">
        <f>ОБП1!H10</f>
        <v>0</v>
      </c>
      <c r="P11" s="19">
        <f>ОБП2!H10</f>
        <v>0</v>
      </c>
      <c r="Q11" s="18">
        <f>ОБП3!F10</f>
        <v>1</v>
      </c>
      <c r="R11" s="18">
        <f>ОБП4!F10</f>
        <v>1</v>
      </c>
      <c r="S11" s="19">
        <f>ОБП5!B10</f>
        <v>1</v>
      </c>
      <c r="T11" s="19">
        <v>0</v>
      </c>
      <c r="U11" s="67">
        <f t="shared" si="2"/>
        <v>3</v>
      </c>
      <c r="V11" s="68">
        <f t="shared" si="3"/>
        <v>12</v>
      </c>
      <c r="W11" s="1">
        <v>2</v>
      </c>
    </row>
    <row r="12" spans="2:23" x14ac:dyDescent="0.3">
      <c r="B12" s="6" t="s">
        <v>58</v>
      </c>
      <c r="C12" s="2">
        <f>БК1!F11</f>
        <v>1</v>
      </c>
      <c r="D12" s="2">
        <f>БК2!F11</f>
        <v>1</v>
      </c>
      <c r="E12" s="2">
        <f>БК3!F11</f>
        <v>1</v>
      </c>
      <c r="F12" s="2">
        <f>БК4!K11</f>
        <v>1</v>
      </c>
      <c r="G12" s="2">
        <f>БК5!E11</f>
        <v>1</v>
      </c>
      <c r="H12" s="9">
        <f>БК6!F11</f>
        <v>1</v>
      </c>
      <c r="I12" s="2">
        <f>БК7!F11</f>
        <v>1</v>
      </c>
      <c r="J12" s="65">
        <f t="shared" si="0"/>
        <v>7</v>
      </c>
      <c r="K12" s="8">
        <f>'МПА1-МПА3'!B10</f>
        <v>1</v>
      </c>
      <c r="L12" s="8">
        <f>'МПА1-МПА3'!C10</f>
        <v>0</v>
      </c>
      <c r="M12" s="8">
        <f>'МПА1-МПА3'!D10</f>
        <v>1</v>
      </c>
      <c r="N12" s="64">
        <f t="shared" si="1"/>
        <v>2</v>
      </c>
      <c r="O12" s="19">
        <f>ОБП1!H11</f>
        <v>1</v>
      </c>
      <c r="P12" s="19">
        <f>ОБП2!H11</f>
        <v>1</v>
      </c>
      <c r="Q12" s="18">
        <f>ОБП3!F11</f>
        <v>1</v>
      </c>
      <c r="R12" s="18">
        <f>ОБП4!F11</f>
        <v>1</v>
      </c>
      <c r="S12" s="19">
        <f>ОБП5!B11</f>
        <v>1</v>
      </c>
      <c r="T12" s="19">
        <v>0</v>
      </c>
      <c r="U12" s="67">
        <f t="shared" si="2"/>
        <v>5</v>
      </c>
      <c r="V12" s="68">
        <f t="shared" si="3"/>
        <v>14</v>
      </c>
      <c r="W12" s="1">
        <v>3</v>
      </c>
    </row>
    <row r="13" spans="2:23" x14ac:dyDescent="0.3">
      <c r="B13" s="6" t="s">
        <v>59</v>
      </c>
      <c r="C13" s="2">
        <f>БК1!F12</f>
        <v>1</v>
      </c>
      <c r="D13" s="2">
        <f>БК2!F12</f>
        <v>1</v>
      </c>
      <c r="E13" s="2">
        <f>БК3!F12</f>
        <v>1</v>
      </c>
      <c r="F13" s="2">
        <f>БК4!K12</f>
        <v>1</v>
      </c>
      <c r="G13" s="2">
        <f>БК5!E12</f>
        <v>1</v>
      </c>
      <c r="H13" s="9">
        <f>БК6!F12</f>
        <v>1</v>
      </c>
      <c r="I13" s="2">
        <f>БК7!F12</f>
        <v>1</v>
      </c>
      <c r="J13" s="65">
        <f t="shared" si="0"/>
        <v>7</v>
      </c>
      <c r="K13" s="8">
        <f>'МПА1-МПА3'!B11</f>
        <v>1</v>
      </c>
      <c r="L13" s="8">
        <f>'МПА1-МПА3'!C11</f>
        <v>0</v>
      </c>
      <c r="M13" s="8">
        <f>'МПА1-МПА3'!D11</f>
        <v>1</v>
      </c>
      <c r="N13" s="64">
        <f t="shared" si="1"/>
        <v>2</v>
      </c>
      <c r="O13" s="19">
        <f>ОБП1!H12</f>
        <v>0</v>
      </c>
      <c r="P13" s="19">
        <f>ОБП2!H12</f>
        <v>1</v>
      </c>
      <c r="Q13" s="18">
        <f>ОБП3!F12</f>
        <v>1</v>
      </c>
      <c r="R13" s="18">
        <f>ОБП4!F12</f>
        <v>1</v>
      </c>
      <c r="S13" s="19">
        <f>ОБП5!B12</f>
        <v>1</v>
      </c>
      <c r="T13" s="19">
        <v>0</v>
      </c>
      <c r="U13" s="67">
        <f t="shared" si="2"/>
        <v>4</v>
      </c>
      <c r="V13" s="68">
        <f t="shared" si="3"/>
        <v>13</v>
      </c>
      <c r="W13" s="1">
        <v>1</v>
      </c>
    </row>
    <row r="14" spans="2:23" x14ac:dyDescent="0.3">
      <c r="B14" s="6" t="s">
        <v>60</v>
      </c>
      <c r="C14" s="2">
        <f>БК1!F13</f>
        <v>1</v>
      </c>
      <c r="D14" s="2">
        <f>БК2!F13</f>
        <v>1</v>
      </c>
      <c r="E14" s="2">
        <f>БК3!F13</f>
        <v>1</v>
      </c>
      <c r="F14" s="2">
        <f>БК4!K13</f>
        <v>1</v>
      </c>
      <c r="G14" s="2">
        <f>БК5!E13</f>
        <v>1</v>
      </c>
      <c r="H14" s="9">
        <f>БК6!F13</f>
        <v>1</v>
      </c>
      <c r="I14" s="2">
        <f>БК7!F13</f>
        <v>1</v>
      </c>
      <c r="J14" s="65">
        <f t="shared" si="0"/>
        <v>7</v>
      </c>
      <c r="K14" s="8">
        <f>'МПА1-МПА3'!B12</f>
        <v>1</v>
      </c>
      <c r="L14" s="8">
        <f>'МПА1-МПА3'!C12</f>
        <v>0</v>
      </c>
      <c r="M14" s="8">
        <f>'МПА1-МПА3'!D12</f>
        <v>1</v>
      </c>
      <c r="N14" s="64">
        <f t="shared" si="1"/>
        <v>2</v>
      </c>
      <c r="O14" s="19">
        <f>ОБП1!H13</f>
        <v>1</v>
      </c>
      <c r="P14" s="19">
        <f>ОБП2!H13</f>
        <v>1</v>
      </c>
      <c r="Q14" s="18">
        <f>ОБП3!F13</f>
        <v>1</v>
      </c>
      <c r="R14" s="18">
        <f>ОБП4!F13</f>
        <v>1</v>
      </c>
      <c r="S14" s="19">
        <f>ОБП5!B13</f>
        <v>1</v>
      </c>
      <c r="T14" s="19">
        <v>0</v>
      </c>
      <c r="U14" s="67">
        <f t="shared" si="2"/>
        <v>5</v>
      </c>
      <c r="V14" s="68">
        <f t="shared" si="3"/>
        <v>14</v>
      </c>
      <c r="W14" s="1">
        <v>3</v>
      </c>
    </row>
    <row r="15" spans="2:23" x14ac:dyDescent="0.3">
      <c r="B15" s="6" t="s">
        <v>61</v>
      </c>
      <c r="C15" s="2">
        <f>БК1!F14</f>
        <v>1</v>
      </c>
      <c r="D15" s="2">
        <f>БК2!F14</f>
        <v>1</v>
      </c>
      <c r="E15" s="2">
        <f>БК3!F14</f>
        <v>1</v>
      </c>
      <c r="F15" s="2">
        <f>БК4!K14</f>
        <v>1</v>
      </c>
      <c r="G15" s="2">
        <f>БК5!E14</f>
        <v>1</v>
      </c>
      <c r="H15" s="9">
        <f>БК6!F14</f>
        <v>1</v>
      </c>
      <c r="I15" s="2">
        <f>БК7!F14</f>
        <v>1</v>
      </c>
      <c r="J15" s="65">
        <f t="shared" si="0"/>
        <v>7</v>
      </c>
      <c r="K15" s="8">
        <f>'МПА1-МПА3'!B13</f>
        <v>1</v>
      </c>
      <c r="L15" s="8">
        <f>'МПА1-МПА3'!C13</f>
        <v>0</v>
      </c>
      <c r="M15" s="8">
        <f>'МПА1-МПА3'!D13</f>
        <v>1</v>
      </c>
      <c r="N15" s="64">
        <f t="shared" si="1"/>
        <v>2</v>
      </c>
      <c r="O15" s="19">
        <f>ОБП1!H14</f>
        <v>0</v>
      </c>
      <c r="P15" s="19">
        <f>ОБП2!H14</f>
        <v>0</v>
      </c>
      <c r="Q15" s="18">
        <f>ОБП3!F14</f>
        <v>1</v>
      </c>
      <c r="R15" s="18">
        <f>ОБП4!F14</f>
        <v>1</v>
      </c>
      <c r="S15" s="19">
        <f>ОБП5!B14</f>
        <v>1</v>
      </c>
      <c r="T15" s="19">
        <v>0</v>
      </c>
      <c r="U15" s="67">
        <f t="shared" si="2"/>
        <v>3</v>
      </c>
      <c r="V15" s="68">
        <f t="shared" si="3"/>
        <v>12</v>
      </c>
      <c r="W15" s="1">
        <v>4</v>
      </c>
    </row>
    <row r="16" spans="2:23" s="10" customFormat="1" x14ac:dyDescent="0.3">
      <c r="B16" s="63" t="s">
        <v>35</v>
      </c>
      <c r="C16" s="64" t="s">
        <v>23</v>
      </c>
      <c r="D16" s="64" t="s">
        <v>23</v>
      </c>
      <c r="E16" s="64" t="s">
        <v>36</v>
      </c>
      <c r="F16" s="64" t="s">
        <v>37</v>
      </c>
      <c r="G16" s="64" t="s">
        <v>38</v>
      </c>
      <c r="H16" s="64" t="s">
        <v>38</v>
      </c>
      <c r="I16" s="64" t="s">
        <v>38</v>
      </c>
      <c r="J16" s="65">
        <v>7</v>
      </c>
      <c r="K16" s="64" t="s">
        <v>39</v>
      </c>
      <c r="L16" s="64" t="s">
        <v>39</v>
      </c>
      <c r="M16" s="64" t="s">
        <v>39</v>
      </c>
      <c r="N16" s="64">
        <v>3</v>
      </c>
      <c r="O16" s="64" t="s">
        <v>23</v>
      </c>
      <c r="P16" s="64" t="s">
        <v>23</v>
      </c>
      <c r="Q16" s="64">
        <v>0</v>
      </c>
      <c r="R16" s="64" t="s">
        <v>40</v>
      </c>
      <c r="S16" s="64" t="s">
        <v>39</v>
      </c>
      <c r="T16" s="64" t="s">
        <v>39</v>
      </c>
      <c r="U16" s="64">
        <v>6</v>
      </c>
      <c r="V16" s="64"/>
      <c r="W16" s="64"/>
    </row>
    <row r="17" spans="2:20" x14ac:dyDescent="0.3">
      <c r="K17"/>
      <c r="L17"/>
      <c r="M17"/>
      <c r="O17"/>
      <c r="P17"/>
      <c r="S17"/>
      <c r="T17"/>
    </row>
    <row r="18" spans="2:20" x14ac:dyDescent="0.3">
      <c r="K18"/>
      <c r="L18"/>
      <c r="M18"/>
      <c r="O18"/>
      <c r="P18"/>
      <c r="S18"/>
      <c r="T18"/>
    </row>
    <row r="19" spans="2:20" ht="32.25" customHeight="1" x14ac:dyDescent="0.3">
      <c r="B19" s="18"/>
      <c r="C19" s="26" t="s">
        <v>46</v>
      </c>
      <c r="D19" s="26" t="s">
        <v>47</v>
      </c>
      <c r="E19" s="26" t="s">
        <v>48</v>
      </c>
      <c r="F19" s="26" t="s">
        <v>49</v>
      </c>
      <c r="H19"/>
      <c r="K19"/>
      <c r="L19"/>
      <c r="M19"/>
      <c r="O19"/>
      <c r="P19"/>
      <c r="S19"/>
      <c r="T19"/>
    </row>
    <row r="20" spans="2:20" x14ac:dyDescent="0.3">
      <c r="B20" s="12" t="s">
        <v>45</v>
      </c>
      <c r="C20" s="59">
        <v>7</v>
      </c>
      <c r="D20" s="59">
        <v>3</v>
      </c>
      <c r="E20" s="59">
        <v>6</v>
      </c>
      <c r="F20" s="45"/>
      <c r="H20"/>
      <c r="K20"/>
      <c r="L20"/>
      <c r="M20"/>
      <c r="O20"/>
      <c r="P20"/>
      <c r="S20"/>
      <c r="T20"/>
    </row>
    <row r="21" spans="2:20" x14ac:dyDescent="0.3">
      <c r="B21" s="1" t="str">
        <f>B6</f>
        <v>Далайский сельсовет</v>
      </c>
      <c r="C21" s="60">
        <f>J6</f>
        <v>6</v>
      </c>
      <c r="D21" s="19">
        <f>N6</f>
        <v>2</v>
      </c>
      <c r="E21" s="19">
        <f>U6</f>
        <v>3</v>
      </c>
      <c r="F21" s="60">
        <v>0</v>
      </c>
      <c r="H21"/>
      <c r="K21"/>
      <c r="L21"/>
      <c r="M21"/>
      <c r="O21"/>
      <c r="P21"/>
      <c r="S21"/>
      <c r="T21"/>
    </row>
    <row r="22" spans="2:20" x14ac:dyDescent="0.3">
      <c r="B22" s="1" t="str">
        <f t="shared" ref="B22:B30" si="4">B7</f>
        <v>Ельниковский сельсовет</v>
      </c>
      <c r="C22" s="60">
        <f t="shared" ref="C22:C30" si="5">J7</f>
        <v>7</v>
      </c>
      <c r="D22" s="19">
        <f t="shared" ref="D22:D30" si="6">N7</f>
        <v>2</v>
      </c>
      <c r="E22" s="19">
        <f t="shared" ref="E22:E30" si="7">U7</f>
        <v>4</v>
      </c>
      <c r="F22" s="60">
        <v>0</v>
      </c>
      <c r="H22"/>
      <c r="K22"/>
      <c r="L22"/>
      <c r="M22"/>
      <c r="O22"/>
      <c r="P22"/>
      <c r="S22"/>
      <c r="T22"/>
    </row>
    <row r="23" spans="2:20" x14ac:dyDescent="0.3">
      <c r="B23" s="1" t="str">
        <f t="shared" si="4"/>
        <v>Карапсельский сельсовет</v>
      </c>
      <c r="C23" s="60">
        <f t="shared" si="5"/>
        <v>6</v>
      </c>
      <c r="D23" s="19">
        <f t="shared" si="6"/>
        <v>1</v>
      </c>
      <c r="E23" s="19">
        <f t="shared" si="7"/>
        <v>5</v>
      </c>
      <c r="F23" s="60">
        <v>0</v>
      </c>
      <c r="H23"/>
      <c r="K23"/>
      <c r="L23"/>
      <c r="M23"/>
      <c r="O23"/>
      <c r="P23"/>
      <c r="S23"/>
      <c r="T23"/>
    </row>
    <row r="24" spans="2:20" x14ac:dyDescent="0.3">
      <c r="B24" s="1" t="str">
        <f t="shared" si="4"/>
        <v>Кучердаевский сельсовет</v>
      </c>
      <c r="C24" s="60">
        <f t="shared" si="5"/>
        <v>6</v>
      </c>
      <c r="D24" s="19">
        <f t="shared" si="6"/>
        <v>2</v>
      </c>
      <c r="E24" s="19">
        <f t="shared" si="7"/>
        <v>4</v>
      </c>
      <c r="F24" s="60">
        <v>0</v>
      </c>
      <c r="H24"/>
      <c r="K24"/>
      <c r="L24"/>
      <c r="M24"/>
      <c r="O24"/>
      <c r="P24"/>
      <c r="S24"/>
      <c r="T24"/>
    </row>
    <row r="25" spans="2:20" x14ac:dyDescent="0.3">
      <c r="B25" s="1" t="str">
        <f t="shared" si="4"/>
        <v>Новогородский сельсовет</v>
      </c>
      <c r="C25" s="60">
        <f t="shared" si="5"/>
        <v>7</v>
      </c>
      <c r="D25" s="19">
        <f t="shared" si="6"/>
        <v>2</v>
      </c>
      <c r="E25" s="19">
        <f t="shared" si="7"/>
        <v>4</v>
      </c>
      <c r="F25" s="60">
        <v>0</v>
      </c>
      <c r="H25"/>
      <c r="K25"/>
      <c r="L25"/>
      <c r="M25"/>
      <c r="O25"/>
      <c r="P25"/>
      <c r="S25"/>
      <c r="T25"/>
    </row>
    <row r="26" spans="2:20" x14ac:dyDescent="0.3">
      <c r="B26" s="1" t="str">
        <f t="shared" si="4"/>
        <v>Новониколаевский сельсовет</v>
      </c>
      <c r="C26" s="60">
        <f t="shared" si="5"/>
        <v>7</v>
      </c>
      <c r="D26" s="19">
        <f t="shared" si="6"/>
        <v>2</v>
      </c>
      <c r="E26" s="19">
        <f t="shared" si="7"/>
        <v>3</v>
      </c>
      <c r="F26" s="60">
        <v>0</v>
      </c>
      <c r="H26"/>
      <c r="K26"/>
      <c r="L26"/>
      <c r="M26"/>
      <c r="O26"/>
      <c r="P26"/>
      <c r="S26"/>
      <c r="T26"/>
    </row>
    <row r="27" spans="2:20" x14ac:dyDescent="0.3">
      <c r="B27" s="1" t="str">
        <f t="shared" si="4"/>
        <v>Новопокровский сельсовет</v>
      </c>
      <c r="C27" s="60">
        <f t="shared" si="5"/>
        <v>7</v>
      </c>
      <c r="D27" s="19">
        <f t="shared" si="6"/>
        <v>2</v>
      </c>
      <c r="E27" s="19">
        <f t="shared" si="7"/>
        <v>5</v>
      </c>
      <c r="F27" s="60">
        <v>0</v>
      </c>
      <c r="H27"/>
      <c r="K27"/>
      <c r="L27"/>
      <c r="M27"/>
      <c r="O27"/>
      <c r="P27"/>
      <c r="S27"/>
      <c r="T27"/>
    </row>
    <row r="28" spans="2:20" x14ac:dyDescent="0.3">
      <c r="B28" s="1" t="str">
        <f t="shared" si="4"/>
        <v>Соколовский сельсовет</v>
      </c>
      <c r="C28" s="60">
        <f t="shared" si="5"/>
        <v>7</v>
      </c>
      <c r="D28" s="19">
        <f t="shared" si="6"/>
        <v>2</v>
      </c>
      <c r="E28" s="19">
        <f t="shared" si="7"/>
        <v>4</v>
      </c>
      <c r="F28" s="60">
        <v>0</v>
      </c>
      <c r="H28"/>
      <c r="K28"/>
      <c r="L28"/>
      <c r="M28"/>
      <c r="O28"/>
      <c r="P28"/>
      <c r="S28"/>
      <c r="T28"/>
    </row>
    <row r="29" spans="2:20" x14ac:dyDescent="0.3">
      <c r="B29" s="1" t="str">
        <f t="shared" si="4"/>
        <v>Южно-Александровский сельсовет</v>
      </c>
      <c r="C29" s="60">
        <f t="shared" si="5"/>
        <v>7</v>
      </c>
      <c r="D29" s="19">
        <f t="shared" si="6"/>
        <v>2</v>
      </c>
      <c r="E29" s="19">
        <f t="shared" si="7"/>
        <v>5</v>
      </c>
      <c r="F29" s="60">
        <v>0</v>
      </c>
      <c r="H29"/>
      <c r="K29"/>
      <c r="L29"/>
      <c r="M29"/>
      <c r="O29"/>
      <c r="P29"/>
      <c r="S29"/>
      <c r="T29"/>
    </row>
    <row r="30" spans="2:20" x14ac:dyDescent="0.3">
      <c r="B30" s="1" t="str">
        <f t="shared" si="4"/>
        <v>город Иланский</v>
      </c>
      <c r="C30" s="60">
        <f t="shared" si="5"/>
        <v>7</v>
      </c>
      <c r="D30" s="19">
        <f t="shared" si="6"/>
        <v>2</v>
      </c>
      <c r="E30" s="19">
        <f t="shared" si="7"/>
        <v>3</v>
      </c>
      <c r="F30" s="60">
        <v>0</v>
      </c>
      <c r="H30"/>
      <c r="K30"/>
      <c r="L30"/>
      <c r="M30"/>
      <c r="O30"/>
      <c r="P30"/>
      <c r="S30"/>
      <c r="T30"/>
    </row>
    <row r="31" spans="2:20" x14ac:dyDescent="0.3">
      <c r="B31" s="12" t="s">
        <v>44</v>
      </c>
      <c r="C31" s="45">
        <v>7</v>
      </c>
      <c r="D31" s="45">
        <v>2</v>
      </c>
      <c r="E31" s="45">
        <v>4</v>
      </c>
      <c r="F31" s="45"/>
      <c r="H31"/>
      <c r="K31"/>
      <c r="L31"/>
      <c r="M31"/>
      <c r="O31"/>
      <c r="P31"/>
      <c r="S31"/>
      <c r="T31"/>
    </row>
    <row r="32" spans="2:20" x14ac:dyDescent="0.3">
      <c r="B32" s="76" t="str">
        <f>B6</f>
        <v>Далайский сельсовет</v>
      </c>
      <c r="C32" s="19">
        <f>J6</f>
        <v>6</v>
      </c>
      <c r="D32" s="19">
        <f>N6</f>
        <v>2</v>
      </c>
      <c r="E32" s="19">
        <f>U6</f>
        <v>3</v>
      </c>
      <c r="F32" s="73"/>
      <c r="H32"/>
      <c r="K32"/>
      <c r="L32"/>
      <c r="M32"/>
      <c r="O32"/>
      <c r="P32"/>
      <c r="S32"/>
      <c r="T32"/>
    </row>
    <row r="33" spans="2:20" x14ac:dyDescent="0.3">
      <c r="B33" s="76" t="str">
        <f t="shared" ref="B33:B41" si="8">B7</f>
        <v>Ельниковский сельсовет</v>
      </c>
      <c r="C33" s="19">
        <f t="shared" ref="C33:C41" si="9">J7</f>
        <v>7</v>
      </c>
      <c r="D33" s="19">
        <f t="shared" ref="D33:D41" si="10">N7</f>
        <v>2</v>
      </c>
      <c r="E33" s="19">
        <f t="shared" ref="E33:E41" si="11">U7</f>
        <v>4</v>
      </c>
      <c r="F33" s="71">
        <v>2</v>
      </c>
      <c r="H33"/>
      <c r="K33"/>
      <c r="L33"/>
      <c r="M33"/>
      <c r="O33"/>
      <c r="P33"/>
      <c r="S33"/>
      <c r="T33"/>
    </row>
    <row r="34" spans="2:20" x14ac:dyDescent="0.3">
      <c r="B34" s="76" t="str">
        <f t="shared" si="8"/>
        <v>Карапсельский сельсовет</v>
      </c>
      <c r="C34" s="19">
        <f t="shared" si="9"/>
        <v>6</v>
      </c>
      <c r="D34" s="19">
        <f t="shared" si="10"/>
        <v>1</v>
      </c>
      <c r="E34" s="19">
        <f t="shared" si="11"/>
        <v>5</v>
      </c>
      <c r="F34" s="2"/>
      <c r="H34"/>
      <c r="K34"/>
      <c r="L34"/>
      <c r="M34"/>
      <c r="O34"/>
      <c r="P34"/>
      <c r="S34"/>
      <c r="T34"/>
    </row>
    <row r="35" spans="2:20" s="13" customFormat="1" x14ac:dyDescent="0.3">
      <c r="B35" s="76" t="str">
        <f t="shared" si="8"/>
        <v>Кучердаевский сельсовет</v>
      </c>
      <c r="C35" s="19">
        <f t="shared" si="9"/>
        <v>6</v>
      </c>
      <c r="D35" s="19">
        <f t="shared" si="10"/>
        <v>2</v>
      </c>
      <c r="E35" s="19">
        <f t="shared" si="11"/>
        <v>4</v>
      </c>
      <c r="F35" s="75"/>
    </row>
    <row r="36" spans="2:20" x14ac:dyDescent="0.3">
      <c r="B36" s="76" t="str">
        <f t="shared" si="8"/>
        <v>Новогородский сельсовет</v>
      </c>
      <c r="C36" s="19">
        <f t="shared" si="9"/>
        <v>7</v>
      </c>
      <c r="D36" s="19">
        <f t="shared" si="10"/>
        <v>2</v>
      </c>
      <c r="E36" s="19">
        <f t="shared" si="11"/>
        <v>4</v>
      </c>
      <c r="F36" s="71">
        <v>2</v>
      </c>
      <c r="H36"/>
      <c r="K36"/>
      <c r="L36"/>
      <c r="M36"/>
      <c r="O36"/>
      <c r="P36"/>
      <c r="S36"/>
      <c r="T36"/>
    </row>
    <row r="37" spans="2:20" x14ac:dyDescent="0.3">
      <c r="B37" s="76" t="str">
        <f t="shared" si="8"/>
        <v>Новониколаевский сельсовет</v>
      </c>
      <c r="C37" s="19">
        <f t="shared" si="9"/>
        <v>7</v>
      </c>
      <c r="D37" s="19">
        <f t="shared" si="10"/>
        <v>2</v>
      </c>
      <c r="E37" s="19">
        <f t="shared" si="11"/>
        <v>3</v>
      </c>
      <c r="F37" s="2"/>
      <c r="H37"/>
      <c r="K37"/>
      <c r="L37"/>
      <c r="M37"/>
      <c r="O37"/>
      <c r="P37"/>
      <c r="S37"/>
      <c r="T37"/>
    </row>
    <row r="38" spans="2:20" x14ac:dyDescent="0.3">
      <c r="B38" s="76" t="str">
        <f t="shared" si="8"/>
        <v>Новопокровский сельсовет</v>
      </c>
      <c r="C38" s="19">
        <f t="shared" si="9"/>
        <v>7</v>
      </c>
      <c r="D38" s="19">
        <f t="shared" si="10"/>
        <v>2</v>
      </c>
      <c r="E38" s="19">
        <f t="shared" si="11"/>
        <v>5</v>
      </c>
      <c r="F38" s="71">
        <v>1</v>
      </c>
      <c r="H38"/>
      <c r="K38"/>
      <c r="L38"/>
      <c r="M38"/>
      <c r="O38"/>
      <c r="P38"/>
      <c r="S38"/>
      <c r="T38"/>
    </row>
    <row r="39" spans="2:20" x14ac:dyDescent="0.3">
      <c r="B39" s="76" t="str">
        <f t="shared" si="8"/>
        <v>Соколовский сельсовет</v>
      </c>
      <c r="C39" s="19">
        <f t="shared" si="9"/>
        <v>7</v>
      </c>
      <c r="D39" s="19">
        <f t="shared" si="10"/>
        <v>2</v>
      </c>
      <c r="E39" s="19">
        <f t="shared" si="11"/>
        <v>4</v>
      </c>
      <c r="F39" s="71">
        <v>2</v>
      </c>
      <c r="H39"/>
      <c r="K39"/>
      <c r="L39"/>
      <c r="M39"/>
      <c r="O39"/>
      <c r="P39"/>
      <c r="S39"/>
      <c r="T39"/>
    </row>
    <row r="40" spans="2:20" x14ac:dyDescent="0.3">
      <c r="B40" s="76" t="str">
        <f t="shared" si="8"/>
        <v>Южно-Александровский сельсовет</v>
      </c>
      <c r="C40" s="19">
        <f t="shared" si="9"/>
        <v>7</v>
      </c>
      <c r="D40" s="19">
        <f t="shared" si="10"/>
        <v>2</v>
      </c>
      <c r="E40" s="19">
        <f t="shared" si="11"/>
        <v>5</v>
      </c>
      <c r="F40" s="71">
        <v>1</v>
      </c>
      <c r="H40"/>
      <c r="K40"/>
      <c r="L40"/>
      <c r="M40"/>
      <c r="O40"/>
      <c r="P40"/>
      <c r="S40"/>
      <c r="T40"/>
    </row>
    <row r="41" spans="2:20" x14ac:dyDescent="0.3">
      <c r="B41" s="76" t="str">
        <f t="shared" si="8"/>
        <v>город Иланский</v>
      </c>
      <c r="C41" s="19">
        <f t="shared" si="9"/>
        <v>7</v>
      </c>
      <c r="D41" s="19">
        <f t="shared" si="10"/>
        <v>2</v>
      </c>
      <c r="E41" s="19">
        <f t="shared" si="11"/>
        <v>3</v>
      </c>
      <c r="F41" s="62"/>
      <c r="H41"/>
      <c r="K41"/>
      <c r="L41"/>
      <c r="M41"/>
      <c r="O41"/>
      <c r="P41"/>
      <c r="S41"/>
      <c r="T41"/>
    </row>
    <row r="42" spans="2:20" x14ac:dyDescent="0.3">
      <c r="B42" s="12" t="s">
        <v>43</v>
      </c>
      <c r="C42" s="45"/>
      <c r="D42" s="45"/>
      <c r="E42" s="45"/>
      <c r="F42" s="45"/>
      <c r="H42"/>
      <c r="K42"/>
      <c r="L42"/>
      <c r="M42"/>
      <c r="O42"/>
      <c r="P42"/>
      <c r="S42"/>
      <c r="T42"/>
    </row>
    <row r="43" spans="2:20" x14ac:dyDescent="0.3">
      <c r="B43" s="76" t="str">
        <f>B6</f>
        <v>Далайский сельсовет</v>
      </c>
      <c r="C43" s="61">
        <f>J6</f>
        <v>6</v>
      </c>
      <c r="D43" s="18">
        <f>N6</f>
        <v>2</v>
      </c>
      <c r="E43" s="18">
        <f>U6</f>
        <v>3</v>
      </c>
      <c r="F43" s="74">
        <v>4</v>
      </c>
      <c r="H43"/>
      <c r="K43"/>
      <c r="L43"/>
      <c r="M43"/>
      <c r="O43"/>
      <c r="P43"/>
      <c r="S43"/>
      <c r="T43"/>
    </row>
    <row r="44" spans="2:20" x14ac:dyDescent="0.3">
      <c r="B44" s="76" t="str">
        <f t="shared" ref="B44:B52" si="12">B7</f>
        <v>Ельниковский сельсовет</v>
      </c>
      <c r="C44" s="61">
        <f t="shared" ref="C44:C52" si="13">J7</f>
        <v>7</v>
      </c>
      <c r="D44" s="18">
        <f t="shared" ref="D44:D52" si="14">N7</f>
        <v>2</v>
      </c>
      <c r="E44" s="18">
        <f t="shared" ref="E44:E52" si="15">U7</f>
        <v>4</v>
      </c>
      <c r="F44" s="18"/>
      <c r="H44"/>
      <c r="K44"/>
      <c r="L44"/>
      <c r="M44"/>
      <c r="O44"/>
      <c r="P44"/>
      <c r="S44"/>
      <c r="T44"/>
    </row>
    <row r="45" spans="2:20" x14ac:dyDescent="0.3">
      <c r="B45" s="76" t="str">
        <f t="shared" si="12"/>
        <v>Карапсельский сельсовет</v>
      </c>
      <c r="C45" s="61">
        <f t="shared" si="13"/>
        <v>6</v>
      </c>
      <c r="D45" s="18">
        <f t="shared" si="14"/>
        <v>1</v>
      </c>
      <c r="E45" s="18">
        <f t="shared" si="15"/>
        <v>5</v>
      </c>
      <c r="F45" s="74">
        <v>3</v>
      </c>
      <c r="H45"/>
      <c r="K45"/>
      <c r="L45"/>
      <c r="M45"/>
      <c r="O45"/>
      <c r="P45"/>
      <c r="S45"/>
      <c r="T45"/>
    </row>
    <row r="46" spans="2:20" x14ac:dyDescent="0.3">
      <c r="B46" s="76" t="str">
        <f t="shared" si="12"/>
        <v>Кучердаевский сельсовет</v>
      </c>
      <c r="C46" s="61">
        <f t="shared" si="13"/>
        <v>6</v>
      </c>
      <c r="D46" s="18">
        <f t="shared" si="14"/>
        <v>2</v>
      </c>
      <c r="E46" s="18">
        <f t="shared" si="15"/>
        <v>4</v>
      </c>
      <c r="F46" s="74">
        <v>3</v>
      </c>
      <c r="H46"/>
      <c r="K46"/>
      <c r="L46"/>
      <c r="M46"/>
      <c r="O46"/>
      <c r="P46"/>
      <c r="S46"/>
      <c r="T46"/>
    </row>
    <row r="47" spans="2:20" x14ac:dyDescent="0.3">
      <c r="B47" s="76" t="str">
        <f t="shared" si="12"/>
        <v>Новогородский сельсовет</v>
      </c>
      <c r="C47" s="61">
        <f t="shared" si="13"/>
        <v>7</v>
      </c>
      <c r="D47" s="18">
        <f t="shared" si="14"/>
        <v>2</v>
      </c>
      <c r="E47" s="18">
        <f t="shared" si="15"/>
        <v>4</v>
      </c>
      <c r="F47" s="18"/>
      <c r="H47"/>
      <c r="K47"/>
      <c r="L47"/>
      <c r="M47"/>
      <c r="O47"/>
      <c r="P47"/>
      <c r="S47"/>
      <c r="T47"/>
    </row>
    <row r="48" spans="2:20" x14ac:dyDescent="0.3">
      <c r="B48" s="76" t="str">
        <f t="shared" si="12"/>
        <v>Новониколаевский сельсовет</v>
      </c>
      <c r="C48" s="61">
        <f t="shared" si="13"/>
        <v>7</v>
      </c>
      <c r="D48" s="18">
        <f t="shared" si="14"/>
        <v>2</v>
      </c>
      <c r="E48" s="18">
        <f t="shared" si="15"/>
        <v>3</v>
      </c>
      <c r="F48" s="74">
        <v>3</v>
      </c>
      <c r="H48"/>
      <c r="K48"/>
      <c r="L48"/>
      <c r="M48"/>
      <c r="O48"/>
      <c r="P48"/>
      <c r="S48"/>
      <c r="T48"/>
    </row>
    <row r="49" spans="2:20" x14ac:dyDescent="0.3">
      <c r="B49" s="76" t="str">
        <f t="shared" si="12"/>
        <v>Новопокровский сельсовет</v>
      </c>
      <c r="C49" s="61">
        <f t="shared" si="13"/>
        <v>7</v>
      </c>
      <c r="D49" s="18">
        <f t="shared" si="14"/>
        <v>2</v>
      </c>
      <c r="E49" s="18">
        <f t="shared" si="15"/>
        <v>5</v>
      </c>
      <c r="F49" s="18"/>
      <c r="H49"/>
      <c r="K49"/>
      <c r="L49"/>
      <c r="M49"/>
      <c r="O49"/>
      <c r="P49"/>
      <c r="S49"/>
      <c r="T49"/>
    </row>
    <row r="50" spans="2:20" x14ac:dyDescent="0.3">
      <c r="B50" s="76" t="str">
        <f t="shared" si="12"/>
        <v>Соколовский сельсовет</v>
      </c>
      <c r="C50" s="61">
        <f t="shared" si="13"/>
        <v>7</v>
      </c>
      <c r="D50" s="18">
        <f t="shared" si="14"/>
        <v>2</v>
      </c>
      <c r="E50" s="18">
        <f t="shared" si="15"/>
        <v>4</v>
      </c>
      <c r="F50" s="18"/>
      <c r="H50"/>
      <c r="K50"/>
      <c r="L50"/>
      <c r="M50"/>
      <c r="O50"/>
      <c r="P50"/>
      <c r="S50"/>
      <c r="T50"/>
    </row>
    <row r="51" spans="2:20" x14ac:dyDescent="0.3">
      <c r="B51" s="76" t="str">
        <f t="shared" si="12"/>
        <v>Южно-Александровский сельсовет</v>
      </c>
      <c r="C51" s="61">
        <f t="shared" si="13"/>
        <v>7</v>
      </c>
      <c r="D51" s="18">
        <f t="shared" si="14"/>
        <v>2</v>
      </c>
      <c r="E51" s="18">
        <f t="shared" si="15"/>
        <v>5</v>
      </c>
      <c r="F51" s="18"/>
      <c r="H51"/>
      <c r="K51"/>
      <c r="L51"/>
      <c r="M51"/>
      <c r="O51"/>
      <c r="P51"/>
      <c r="S51"/>
      <c r="T51"/>
    </row>
    <row r="52" spans="2:20" x14ac:dyDescent="0.3">
      <c r="B52" s="76" t="str">
        <f t="shared" si="12"/>
        <v>город Иланский</v>
      </c>
      <c r="C52" s="61">
        <f t="shared" si="13"/>
        <v>7</v>
      </c>
      <c r="D52" s="18">
        <f t="shared" si="14"/>
        <v>2</v>
      </c>
      <c r="E52" s="18">
        <f t="shared" si="15"/>
        <v>3</v>
      </c>
      <c r="F52" s="74">
        <v>3</v>
      </c>
      <c r="H52"/>
      <c r="K52"/>
      <c r="L52"/>
      <c r="M52"/>
      <c r="O52"/>
      <c r="P52"/>
      <c r="S52"/>
      <c r="T52"/>
    </row>
    <row r="53" spans="2:20" x14ac:dyDescent="0.3">
      <c r="H53"/>
      <c r="K53"/>
      <c r="L53"/>
      <c r="M53"/>
      <c r="O53"/>
      <c r="P53"/>
      <c r="S53"/>
      <c r="T53"/>
    </row>
    <row r="54" spans="2:20" x14ac:dyDescent="0.3">
      <c r="H54"/>
      <c r="K54"/>
      <c r="L54"/>
      <c r="M54"/>
      <c r="O54"/>
      <c r="P54"/>
      <c r="S54"/>
      <c r="T54"/>
    </row>
    <row r="55" spans="2:20" x14ac:dyDescent="0.3">
      <c r="H55"/>
      <c r="K55"/>
      <c r="L55"/>
      <c r="M55"/>
      <c r="O55"/>
      <c r="P55"/>
      <c r="S55"/>
      <c r="T55"/>
    </row>
    <row r="56" spans="2:20" x14ac:dyDescent="0.3">
      <c r="H56"/>
      <c r="K56"/>
      <c r="L56"/>
      <c r="M56"/>
      <c r="O56"/>
      <c r="P56"/>
      <c r="S56"/>
      <c r="T56"/>
    </row>
    <row r="57" spans="2:20" x14ac:dyDescent="0.3">
      <c r="H57"/>
      <c r="K57"/>
      <c r="L57"/>
      <c r="M57"/>
      <c r="O57"/>
      <c r="P57"/>
      <c r="S57"/>
      <c r="T57"/>
    </row>
    <row r="58" spans="2:20" x14ac:dyDescent="0.3">
      <c r="H58"/>
      <c r="K58"/>
      <c r="L58"/>
      <c r="M58"/>
      <c r="O58"/>
      <c r="P58"/>
      <c r="S58"/>
      <c r="T58"/>
    </row>
    <row r="59" spans="2:20" x14ac:dyDescent="0.3">
      <c r="H59"/>
      <c r="K59"/>
      <c r="L59"/>
      <c r="M59"/>
      <c r="O59"/>
      <c r="P59"/>
      <c r="S59"/>
      <c r="T59"/>
    </row>
    <row r="60" spans="2:20" x14ac:dyDescent="0.3">
      <c r="H60"/>
      <c r="K60"/>
      <c r="L60"/>
      <c r="M60"/>
      <c r="O60"/>
      <c r="P60"/>
      <c r="S60"/>
      <c r="T60"/>
    </row>
    <row r="61" spans="2:20" x14ac:dyDescent="0.3">
      <c r="H61"/>
      <c r="K61"/>
      <c r="L61"/>
      <c r="M61"/>
      <c r="O61"/>
      <c r="P61"/>
      <c r="S61"/>
      <c r="T61"/>
    </row>
    <row r="62" spans="2:20" x14ac:dyDescent="0.3">
      <c r="H62"/>
      <c r="K62"/>
      <c r="L62"/>
      <c r="M62"/>
      <c r="O62"/>
      <c r="P62"/>
      <c r="S62"/>
      <c r="T62"/>
    </row>
    <row r="63" spans="2:20" x14ac:dyDescent="0.3">
      <c r="H63"/>
      <c r="K63"/>
      <c r="L63"/>
      <c r="M63"/>
      <c r="O63"/>
      <c r="P63"/>
      <c r="S63"/>
      <c r="T63"/>
    </row>
    <row r="64" spans="2:20" x14ac:dyDescent="0.3">
      <c r="H64"/>
      <c r="K64"/>
      <c r="L64"/>
      <c r="M64"/>
      <c r="O64"/>
      <c r="P64"/>
      <c r="S64"/>
      <c r="T64"/>
    </row>
    <row r="65" spans="8:20" x14ac:dyDescent="0.3">
      <c r="H65"/>
      <c r="K65"/>
      <c r="L65"/>
      <c r="M65"/>
      <c r="O65"/>
      <c r="P65"/>
      <c r="S65"/>
      <c r="T65"/>
    </row>
    <row r="66" spans="8:20" x14ac:dyDescent="0.3">
      <c r="H66"/>
      <c r="K66"/>
      <c r="L66"/>
      <c r="M66"/>
      <c r="O66"/>
      <c r="P66"/>
      <c r="S66"/>
      <c r="T66"/>
    </row>
    <row r="67" spans="8:20" x14ac:dyDescent="0.3">
      <c r="H67"/>
      <c r="K67"/>
      <c r="L67"/>
      <c r="M67"/>
      <c r="O67"/>
      <c r="P67"/>
      <c r="S67"/>
      <c r="T67"/>
    </row>
    <row r="68" spans="8:20" x14ac:dyDescent="0.3">
      <c r="H68"/>
      <c r="K68"/>
      <c r="L68"/>
      <c r="M68"/>
      <c r="O68"/>
      <c r="P68"/>
      <c r="S68"/>
      <c r="T68"/>
    </row>
    <row r="69" spans="8:20" x14ac:dyDescent="0.3">
      <c r="H69"/>
      <c r="K69"/>
      <c r="L69"/>
      <c r="M69"/>
      <c r="O69"/>
      <c r="P69"/>
      <c r="S69"/>
      <c r="T69"/>
    </row>
    <row r="70" spans="8:20" x14ac:dyDescent="0.3">
      <c r="H70"/>
      <c r="K70"/>
      <c r="L70"/>
      <c r="M70"/>
      <c r="O70"/>
      <c r="P70"/>
      <c r="S70"/>
      <c r="T70"/>
    </row>
    <row r="71" spans="8:20" x14ac:dyDescent="0.3">
      <c r="H71"/>
      <c r="K71"/>
      <c r="L71"/>
      <c r="M71"/>
      <c r="O71"/>
      <c r="P71"/>
      <c r="S71"/>
      <c r="T71"/>
    </row>
    <row r="72" spans="8:20" x14ac:dyDescent="0.3">
      <c r="H72"/>
      <c r="K72"/>
      <c r="L72"/>
      <c r="M72"/>
      <c r="O72"/>
      <c r="P72"/>
      <c r="S72"/>
      <c r="T72"/>
    </row>
    <row r="73" spans="8:20" x14ac:dyDescent="0.3">
      <c r="H73"/>
      <c r="K73"/>
      <c r="L73"/>
      <c r="M73"/>
      <c r="O73"/>
      <c r="P73"/>
      <c r="S73"/>
      <c r="T73"/>
    </row>
    <row r="74" spans="8:20" x14ac:dyDescent="0.3">
      <c r="H74"/>
      <c r="K74"/>
      <c r="L74"/>
      <c r="M74"/>
      <c r="O74"/>
      <c r="P74"/>
      <c r="S74"/>
      <c r="T74"/>
    </row>
    <row r="75" spans="8:20" x14ac:dyDescent="0.3">
      <c r="K75"/>
      <c r="L75"/>
      <c r="M75"/>
      <c r="O75"/>
      <c r="P75"/>
      <c r="S75"/>
      <c r="T75"/>
    </row>
    <row r="76" spans="8:20" x14ac:dyDescent="0.3">
      <c r="K76"/>
      <c r="L76"/>
      <c r="M76"/>
      <c r="O76"/>
      <c r="P76"/>
      <c r="S76"/>
      <c r="T76"/>
    </row>
    <row r="77" spans="8:20" x14ac:dyDescent="0.3">
      <c r="K77"/>
      <c r="L77"/>
      <c r="M77"/>
      <c r="O77"/>
      <c r="P77"/>
      <c r="S77"/>
      <c r="T77"/>
    </row>
    <row r="78" spans="8:20" x14ac:dyDescent="0.3">
      <c r="K78"/>
      <c r="L78"/>
      <c r="M78"/>
      <c r="O78"/>
      <c r="P78"/>
      <c r="S78"/>
      <c r="T78"/>
    </row>
  </sheetData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9"/>
  <sheetViews>
    <sheetView workbookViewId="0">
      <selection activeCell="A14" sqref="A5:A14"/>
    </sheetView>
  </sheetViews>
  <sheetFormatPr defaultRowHeight="14.4" x14ac:dyDescent="0.3"/>
  <cols>
    <col min="1" max="1" width="36.33203125" customWidth="1"/>
    <col min="4" max="4" width="0" hidden="1" customWidth="1"/>
    <col min="7" max="7" width="17.88671875" customWidth="1"/>
    <col min="8" max="8" width="11.44140625" customWidth="1"/>
    <col min="9" max="9" width="10.88671875" customWidth="1"/>
    <col min="10" max="10" width="9.109375" customWidth="1"/>
  </cols>
  <sheetData>
    <row r="2" spans="1:11" ht="30" customHeight="1" x14ac:dyDescent="0.3">
      <c r="A2" s="82" t="s">
        <v>92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3">
      <c r="B3" s="28"/>
    </row>
    <row r="4" spans="1:11" ht="15.6" x14ac:dyDescent="0.3">
      <c r="A4" s="26" t="s">
        <v>62</v>
      </c>
      <c r="B4" s="8" t="s">
        <v>19</v>
      </c>
      <c r="C4" s="8" t="s">
        <v>20</v>
      </c>
      <c r="D4" s="8"/>
      <c r="E4" s="77" t="s">
        <v>21</v>
      </c>
      <c r="F4" s="8" t="s">
        <v>26</v>
      </c>
      <c r="G4" s="42" t="s">
        <v>33</v>
      </c>
      <c r="H4" s="8" t="s">
        <v>64</v>
      </c>
      <c r="K4" s="14"/>
    </row>
    <row r="5" spans="1:11" x14ac:dyDescent="0.3">
      <c r="A5" s="76" t="s">
        <v>52</v>
      </c>
      <c r="B5" s="38">
        <v>4594.0649999999996</v>
      </c>
      <c r="C5" s="38">
        <v>3401.4</v>
      </c>
      <c r="D5" s="38"/>
      <c r="E5" s="38">
        <f>БК3!C5</f>
        <v>8307.5499999999993</v>
      </c>
      <c r="F5" s="38">
        <v>6441.49</v>
      </c>
      <c r="G5" s="39">
        <f>(B5/C5)/(E5/F5)</f>
        <v>1.0472558652070139</v>
      </c>
      <c r="H5" s="18">
        <f>IF(G5&lt;=1,1,0)</f>
        <v>0</v>
      </c>
      <c r="K5" s="14"/>
    </row>
    <row r="6" spans="1:11" x14ac:dyDescent="0.3">
      <c r="A6" s="76" t="s">
        <v>53</v>
      </c>
      <c r="B6" s="38">
        <v>4873.7299999999996</v>
      </c>
      <c r="C6" s="38">
        <v>4801.1099999999997</v>
      </c>
      <c r="D6" s="38"/>
      <c r="E6" s="38">
        <f>БК3!C6</f>
        <v>6658.56</v>
      </c>
      <c r="F6" s="38">
        <v>6781.87</v>
      </c>
      <c r="G6" s="39">
        <f t="shared" ref="G6:G14" si="0">(B6/C6)/(E6/F6)</f>
        <v>1.0339248005338546</v>
      </c>
      <c r="H6" s="18">
        <f t="shared" ref="H6:H14" si="1">IF(G6&lt;=1,1,0)</f>
        <v>0</v>
      </c>
      <c r="K6" s="14"/>
    </row>
    <row r="7" spans="1:11" x14ac:dyDescent="0.3">
      <c r="A7" s="76" t="s">
        <v>54</v>
      </c>
      <c r="B7" s="38">
        <v>5580.06</v>
      </c>
      <c r="C7" s="38">
        <v>6231.69</v>
      </c>
      <c r="D7" s="38"/>
      <c r="E7" s="38">
        <f>БК3!C7</f>
        <v>11338.26</v>
      </c>
      <c r="F7" s="38">
        <v>9839.2000000000007</v>
      </c>
      <c r="G7" s="39">
        <f t="shared" si="0"/>
        <v>0.77704541941748517</v>
      </c>
      <c r="H7" s="18">
        <f t="shared" si="1"/>
        <v>1</v>
      </c>
      <c r="K7" s="14"/>
    </row>
    <row r="8" spans="1:11" x14ac:dyDescent="0.3">
      <c r="A8" s="76" t="s">
        <v>55</v>
      </c>
      <c r="B8" s="38">
        <v>3515.2</v>
      </c>
      <c r="C8" s="38">
        <v>3308.6</v>
      </c>
      <c r="D8" s="38"/>
      <c r="E8" s="38">
        <f>БК3!C8</f>
        <v>4600.68</v>
      </c>
      <c r="F8" s="38">
        <v>3866.31</v>
      </c>
      <c r="G8" s="39">
        <f t="shared" si="0"/>
        <v>0.8928539410039803</v>
      </c>
      <c r="H8" s="18">
        <f t="shared" si="1"/>
        <v>1</v>
      </c>
      <c r="K8" s="14"/>
    </row>
    <row r="9" spans="1:11" x14ac:dyDescent="0.3">
      <c r="A9" s="76" t="s">
        <v>56</v>
      </c>
      <c r="B9" s="38">
        <v>4387.33</v>
      </c>
      <c r="C9" s="38">
        <v>4081.47</v>
      </c>
      <c r="D9" s="38"/>
      <c r="E9" s="38">
        <f>БК3!C9</f>
        <v>14393.26</v>
      </c>
      <c r="F9" s="38">
        <v>12501.43</v>
      </c>
      <c r="G9" s="39">
        <f t="shared" si="0"/>
        <v>0.93365024609814151</v>
      </c>
      <c r="H9" s="18">
        <f t="shared" si="1"/>
        <v>1</v>
      </c>
      <c r="K9" s="14"/>
    </row>
    <row r="10" spans="1:11" x14ac:dyDescent="0.3">
      <c r="A10" s="76" t="s">
        <v>57</v>
      </c>
      <c r="B10" s="38">
        <v>6994.06</v>
      </c>
      <c r="C10" s="38">
        <v>6107.47</v>
      </c>
      <c r="D10" s="38"/>
      <c r="E10" s="38">
        <f>БК3!C10</f>
        <v>11037.18</v>
      </c>
      <c r="F10" s="38">
        <v>12769.05</v>
      </c>
      <c r="G10" s="39">
        <f t="shared" si="0"/>
        <v>1.3248553795515916</v>
      </c>
      <c r="H10" s="18">
        <f t="shared" si="1"/>
        <v>0</v>
      </c>
      <c r="K10" s="14"/>
    </row>
    <row r="11" spans="1:11" x14ac:dyDescent="0.3">
      <c r="A11" s="76" t="s">
        <v>58</v>
      </c>
      <c r="B11" s="38">
        <v>4457.79</v>
      </c>
      <c r="C11" s="38">
        <v>4033.1</v>
      </c>
      <c r="D11" s="38"/>
      <c r="E11" s="38">
        <f>БК3!C11</f>
        <v>11442.92</v>
      </c>
      <c r="F11" s="38">
        <v>6920.5</v>
      </c>
      <c r="G11" s="39">
        <f t="shared" si="0"/>
        <v>0.6684689302888176</v>
      </c>
      <c r="H11" s="18">
        <f t="shared" si="1"/>
        <v>1</v>
      </c>
      <c r="K11" s="14"/>
    </row>
    <row r="12" spans="1:11" x14ac:dyDescent="0.3">
      <c r="A12" s="76" t="s">
        <v>59</v>
      </c>
      <c r="B12" s="38">
        <v>4166.8900000000003</v>
      </c>
      <c r="C12" s="38">
        <v>3900.41</v>
      </c>
      <c r="D12" s="38"/>
      <c r="E12" s="38">
        <f>БК3!C12</f>
        <v>9901.34</v>
      </c>
      <c r="F12" s="38">
        <v>7531.39</v>
      </c>
      <c r="G12" s="39">
        <f t="shared" si="0"/>
        <v>0.81261145126460199</v>
      </c>
      <c r="H12" s="18">
        <f t="shared" si="1"/>
        <v>1</v>
      </c>
      <c r="K12" s="14"/>
    </row>
    <row r="13" spans="1:11" x14ac:dyDescent="0.3">
      <c r="A13" s="76" t="s">
        <v>60</v>
      </c>
      <c r="B13" s="38">
        <v>4815.3999999999996</v>
      </c>
      <c r="C13" s="38">
        <v>4280.72</v>
      </c>
      <c r="D13" s="38"/>
      <c r="E13" s="38">
        <f>БК3!C13</f>
        <v>11352.4</v>
      </c>
      <c r="F13" s="38">
        <v>6144.4</v>
      </c>
      <c r="G13" s="39">
        <f t="shared" si="0"/>
        <v>0.60884583875960929</v>
      </c>
      <c r="H13" s="18">
        <f t="shared" si="1"/>
        <v>1</v>
      </c>
      <c r="K13" s="14"/>
    </row>
    <row r="14" spans="1:11" x14ac:dyDescent="0.3">
      <c r="A14" s="76" t="s">
        <v>61</v>
      </c>
      <c r="B14" s="38">
        <v>20454.150000000001</v>
      </c>
      <c r="C14" s="38">
        <v>17026.400000000001</v>
      </c>
      <c r="D14" s="38"/>
      <c r="E14" s="38">
        <f>БК3!C14</f>
        <v>149485</v>
      </c>
      <c r="F14" s="38">
        <v>139397.43</v>
      </c>
      <c r="G14" s="39">
        <f t="shared" si="0"/>
        <v>1.1202520715548117</v>
      </c>
      <c r="H14" s="18">
        <f t="shared" si="1"/>
        <v>0</v>
      </c>
      <c r="K14" s="14"/>
    </row>
    <row r="15" spans="1:11" x14ac:dyDescent="0.3">
      <c r="A15" s="49" t="s">
        <v>79</v>
      </c>
      <c r="B15" s="38"/>
      <c r="C15" s="38"/>
      <c r="D15" s="38"/>
      <c r="E15" s="38"/>
      <c r="F15" s="38"/>
      <c r="G15" s="19"/>
      <c r="H15" s="19"/>
      <c r="K15" s="14"/>
    </row>
    <row r="16" spans="1:11" x14ac:dyDescent="0.3">
      <c r="K16" s="14"/>
    </row>
    <row r="17" spans="1:10" ht="15.75" customHeight="1" x14ac:dyDescent="0.3">
      <c r="A17" s="84" t="s">
        <v>33</v>
      </c>
      <c r="B17" s="93" t="s">
        <v>96</v>
      </c>
      <c r="C17" s="93"/>
      <c r="D17" s="93"/>
      <c r="E17" s="93"/>
      <c r="F17" s="93"/>
      <c r="G17" s="93"/>
      <c r="H17" s="93"/>
      <c r="I17" s="93"/>
      <c r="J17" s="93"/>
    </row>
    <row r="18" spans="1:10" x14ac:dyDescent="0.3">
      <c r="A18" s="84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94.5" customHeight="1" x14ac:dyDescent="0.3">
      <c r="A19" s="84"/>
      <c r="B19" s="93"/>
      <c r="C19" s="93"/>
      <c r="D19" s="93"/>
      <c r="E19" s="93"/>
      <c r="F19" s="93"/>
      <c r="G19" s="93"/>
      <c r="H19" s="93"/>
      <c r="I19" s="93"/>
      <c r="J19" s="93"/>
    </row>
  </sheetData>
  <mergeCells count="3">
    <mergeCell ref="A2:J2"/>
    <mergeCell ref="A17:A19"/>
    <mergeCell ref="B17:J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19"/>
  <sheetViews>
    <sheetView workbookViewId="0">
      <selection activeCell="I30" sqref="I30"/>
    </sheetView>
  </sheetViews>
  <sheetFormatPr defaultRowHeight="14.4" x14ac:dyDescent="0.3"/>
  <cols>
    <col min="1" max="1" width="33.109375" customWidth="1"/>
    <col min="2" max="2" width="9.109375" customWidth="1"/>
    <col min="3" max="4" width="0" hidden="1" customWidth="1"/>
    <col min="5" max="5" width="12.44140625" hidden="1" customWidth="1"/>
    <col min="9" max="9" width="21.6640625" customWidth="1"/>
    <col min="10" max="10" width="8.109375" customWidth="1"/>
    <col min="11" max="11" width="8" hidden="1" customWidth="1"/>
    <col min="12" max="12" width="9.109375" hidden="1" customWidth="1"/>
  </cols>
  <sheetData>
    <row r="2" spans="1:12" ht="36" customHeight="1" x14ac:dyDescent="0.3">
      <c r="A2" s="87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4" spans="1:12" ht="15.6" x14ac:dyDescent="0.3">
      <c r="A4" s="40" t="s">
        <v>62</v>
      </c>
      <c r="B4" s="19"/>
      <c r="C4" s="19"/>
      <c r="D4" s="19"/>
      <c r="E4" s="37"/>
      <c r="F4" s="19" t="s">
        <v>70</v>
      </c>
    </row>
    <row r="5" spans="1:12" x14ac:dyDescent="0.3">
      <c r="A5" s="6" t="s">
        <v>52</v>
      </c>
      <c r="B5" s="38">
        <v>0</v>
      </c>
      <c r="C5" s="19"/>
      <c r="D5" s="19"/>
      <c r="E5" s="19"/>
      <c r="F5" s="19">
        <v>1</v>
      </c>
    </row>
    <row r="6" spans="1:12" x14ac:dyDescent="0.3">
      <c r="A6" s="6" t="s">
        <v>53</v>
      </c>
      <c r="B6" s="38">
        <v>0</v>
      </c>
      <c r="C6" s="19"/>
      <c r="D6" s="19"/>
      <c r="E6" s="19"/>
      <c r="F6" s="19">
        <v>1</v>
      </c>
    </row>
    <row r="7" spans="1:12" x14ac:dyDescent="0.3">
      <c r="A7" s="6" t="s">
        <v>54</v>
      </c>
      <c r="B7" s="38">
        <v>0</v>
      </c>
      <c r="C7" s="19"/>
      <c r="D7" s="19"/>
      <c r="E7" s="19"/>
      <c r="F7" s="19">
        <v>1</v>
      </c>
    </row>
    <row r="8" spans="1:12" x14ac:dyDescent="0.3">
      <c r="A8" s="6" t="s">
        <v>55</v>
      </c>
      <c r="B8" s="38">
        <v>0</v>
      </c>
      <c r="C8" s="19"/>
      <c r="D8" s="19"/>
      <c r="E8" s="19"/>
      <c r="F8" s="19">
        <v>1</v>
      </c>
    </row>
    <row r="9" spans="1:12" x14ac:dyDescent="0.3">
      <c r="A9" s="6" t="s">
        <v>56</v>
      </c>
      <c r="B9" s="38">
        <v>0</v>
      </c>
      <c r="C9" s="19"/>
      <c r="D9" s="19"/>
      <c r="E9" s="19"/>
      <c r="F9" s="19">
        <v>1</v>
      </c>
    </row>
    <row r="10" spans="1:12" x14ac:dyDescent="0.3">
      <c r="A10" s="6" t="s">
        <v>57</v>
      </c>
      <c r="B10" s="38">
        <v>0</v>
      </c>
      <c r="C10" s="19"/>
      <c r="D10" s="19"/>
      <c r="E10" s="19"/>
      <c r="F10" s="19">
        <v>1</v>
      </c>
    </row>
    <row r="11" spans="1:12" x14ac:dyDescent="0.3">
      <c r="A11" s="6" t="s">
        <v>58</v>
      </c>
      <c r="B11" s="38">
        <v>0</v>
      </c>
      <c r="C11" s="19"/>
      <c r="D11" s="19"/>
      <c r="E11" s="19"/>
      <c r="F11" s="19">
        <v>1</v>
      </c>
    </row>
    <row r="12" spans="1:12" x14ac:dyDescent="0.3">
      <c r="A12" s="6" t="s">
        <v>59</v>
      </c>
      <c r="B12" s="38">
        <v>0</v>
      </c>
      <c r="C12" s="19"/>
      <c r="D12" s="19"/>
      <c r="E12" s="19"/>
      <c r="F12" s="19">
        <v>1</v>
      </c>
    </row>
    <row r="13" spans="1:12" x14ac:dyDescent="0.3">
      <c r="A13" s="6" t="s">
        <v>60</v>
      </c>
      <c r="B13" s="38">
        <v>0</v>
      </c>
      <c r="C13" s="19"/>
      <c r="D13" s="19"/>
      <c r="E13" s="19"/>
      <c r="F13" s="19">
        <v>1</v>
      </c>
    </row>
    <row r="14" spans="1:12" x14ac:dyDescent="0.3">
      <c r="A14" s="6" t="s">
        <v>61</v>
      </c>
      <c r="B14" s="38">
        <v>0</v>
      </c>
      <c r="C14" s="19"/>
      <c r="D14" s="19"/>
      <c r="E14" s="19"/>
      <c r="F14" s="19">
        <v>1</v>
      </c>
    </row>
    <row r="15" spans="1:12" ht="15.6" x14ac:dyDescent="0.3">
      <c r="A15" s="36" t="s">
        <v>74</v>
      </c>
      <c r="B15" s="1"/>
      <c r="C15" s="1"/>
      <c r="D15" s="1"/>
      <c r="E15" s="1"/>
      <c r="F15" s="1"/>
    </row>
    <row r="17" spans="1:9" ht="24" customHeight="1" x14ac:dyDescent="0.3">
      <c r="A17" s="103"/>
      <c r="B17" s="102" t="s">
        <v>34</v>
      </c>
      <c r="C17" s="102"/>
      <c r="D17" s="102"/>
      <c r="E17" s="102"/>
      <c r="F17" s="102"/>
      <c r="G17" s="102"/>
      <c r="H17" s="102"/>
      <c r="I17" s="102"/>
    </row>
    <row r="18" spans="1:9" ht="15" customHeight="1" x14ac:dyDescent="0.3">
      <c r="A18" s="103"/>
      <c r="B18" s="102"/>
      <c r="C18" s="102"/>
      <c r="D18" s="102"/>
      <c r="E18" s="102"/>
      <c r="F18" s="102"/>
      <c r="G18" s="102"/>
      <c r="H18" s="102"/>
      <c r="I18" s="102"/>
    </row>
    <row r="19" spans="1:9" ht="18.75" customHeight="1" x14ac:dyDescent="0.3">
      <c r="A19" s="103"/>
      <c r="B19" s="102"/>
      <c r="C19" s="102"/>
      <c r="D19" s="102"/>
      <c r="E19" s="102"/>
      <c r="F19" s="102"/>
      <c r="G19" s="102"/>
      <c r="H19" s="102"/>
      <c r="I19" s="102"/>
    </row>
  </sheetData>
  <mergeCells count="3">
    <mergeCell ref="A2:L2"/>
    <mergeCell ref="B17:I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9"/>
  <sheetViews>
    <sheetView workbookViewId="0">
      <selection activeCell="F14" sqref="F5:F14"/>
    </sheetView>
  </sheetViews>
  <sheetFormatPr defaultRowHeight="14.4" x14ac:dyDescent="0.3"/>
  <cols>
    <col min="1" max="1" width="33.5546875" customWidth="1"/>
    <col min="4" max="4" width="0" hidden="1" customWidth="1"/>
    <col min="5" max="5" width="14.88671875" customWidth="1"/>
    <col min="6" max="6" width="11.44140625" customWidth="1"/>
  </cols>
  <sheetData>
    <row r="2" spans="1:9" ht="31.5" customHeight="1" x14ac:dyDescent="0.3">
      <c r="A2" s="104" t="s">
        <v>67</v>
      </c>
      <c r="B2" s="105"/>
      <c r="C2" s="105"/>
      <c r="D2" s="105"/>
      <c r="E2" s="105"/>
      <c r="F2" s="105"/>
      <c r="G2" s="106"/>
      <c r="H2" s="4"/>
      <c r="I2" s="5"/>
    </row>
    <row r="4" spans="1:9" ht="15.6" x14ac:dyDescent="0.3">
      <c r="A4" s="26" t="s">
        <v>62</v>
      </c>
      <c r="B4" s="18" t="s">
        <v>19</v>
      </c>
      <c r="C4" s="18" t="s">
        <v>20</v>
      </c>
      <c r="D4" s="18"/>
      <c r="E4" s="37" t="s">
        <v>31</v>
      </c>
      <c r="F4" s="19" t="s">
        <v>70</v>
      </c>
    </row>
    <row r="5" spans="1:9" x14ac:dyDescent="0.3">
      <c r="A5" s="76" t="s">
        <v>52</v>
      </c>
      <c r="B5" s="38">
        <v>0</v>
      </c>
      <c r="C5" s="38">
        <f>БК3!C5</f>
        <v>8307.5499999999993</v>
      </c>
      <c r="D5" s="19"/>
      <c r="E5" s="39">
        <f>B5/C5</f>
        <v>0</v>
      </c>
      <c r="F5" s="1">
        <v>1</v>
      </c>
    </row>
    <row r="6" spans="1:9" x14ac:dyDescent="0.3">
      <c r="A6" s="76" t="s">
        <v>53</v>
      </c>
      <c r="B6" s="38">
        <v>0</v>
      </c>
      <c r="C6" s="38">
        <f>БК3!C6</f>
        <v>6658.56</v>
      </c>
      <c r="D6" s="19"/>
      <c r="E6" s="39">
        <f t="shared" ref="E6:E14" si="0">B6/C6</f>
        <v>0</v>
      </c>
      <c r="F6" s="1">
        <v>1</v>
      </c>
    </row>
    <row r="7" spans="1:9" x14ac:dyDescent="0.3">
      <c r="A7" s="76" t="s">
        <v>54</v>
      </c>
      <c r="B7" s="38">
        <v>0</v>
      </c>
      <c r="C7" s="38">
        <f>БК3!C7</f>
        <v>11338.26</v>
      </c>
      <c r="D7" s="19"/>
      <c r="E7" s="39">
        <f t="shared" si="0"/>
        <v>0</v>
      </c>
      <c r="F7" s="1">
        <v>1</v>
      </c>
    </row>
    <row r="8" spans="1:9" x14ac:dyDescent="0.3">
      <c r="A8" s="76" t="s">
        <v>55</v>
      </c>
      <c r="B8" s="38">
        <v>0</v>
      </c>
      <c r="C8" s="38">
        <f>БК3!C8</f>
        <v>4600.68</v>
      </c>
      <c r="D8" s="19"/>
      <c r="E8" s="39">
        <f t="shared" si="0"/>
        <v>0</v>
      </c>
      <c r="F8" s="1">
        <v>1</v>
      </c>
    </row>
    <row r="9" spans="1:9" x14ac:dyDescent="0.3">
      <c r="A9" s="76" t="s">
        <v>56</v>
      </c>
      <c r="B9" s="38">
        <v>0</v>
      </c>
      <c r="C9" s="38">
        <f>БК3!C9</f>
        <v>14393.26</v>
      </c>
      <c r="D9" s="19"/>
      <c r="E9" s="39">
        <f t="shared" si="0"/>
        <v>0</v>
      </c>
      <c r="F9" s="1">
        <v>1</v>
      </c>
    </row>
    <row r="10" spans="1:9" x14ac:dyDescent="0.3">
      <c r="A10" s="76" t="s">
        <v>57</v>
      </c>
      <c r="B10" s="38">
        <v>0</v>
      </c>
      <c r="C10" s="38">
        <f>БК3!C10</f>
        <v>11037.18</v>
      </c>
      <c r="D10" s="19"/>
      <c r="E10" s="39">
        <f t="shared" si="0"/>
        <v>0</v>
      </c>
      <c r="F10" s="1">
        <v>1</v>
      </c>
    </row>
    <row r="11" spans="1:9" x14ac:dyDescent="0.3">
      <c r="A11" s="76" t="s">
        <v>58</v>
      </c>
      <c r="B11" s="38">
        <v>0</v>
      </c>
      <c r="C11" s="38">
        <f>БК3!C11</f>
        <v>11442.92</v>
      </c>
      <c r="D11" s="19"/>
      <c r="E11" s="39">
        <f t="shared" si="0"/>
        <v>0</v>
      </c>
      <c r="F11" s="1">
        <v>1</v>
      </c>
    </row>
    <row r="12" spans="1:9" x14ac:dyDescent="0.3">
      <c r="A12" s="76" t="s">
        <v>59</v>
      </c>
      <c r="B12" s="38">
        <v>0</v>
      </c>
      <c r="C12" s="38">
        <f>БК3!C12</f>
        <v>9901.34</v>
      </c>
      <c r="D12" s="19"/>
      <c r="E12" s="39">
        <f t="shared" si="0"/>
        <v>0</v>
      </c>
      <c r="F12" s="1">
        <v>1</v>
      </c>
    </row>
    <row r="13" spans="1:9" x14ac:dyDescent="0.3">
      <c r="A13" s="76" t="s">
        <v>60</v>
      </c>
      <c r="B13" s="38">
        <v>0</v>
      </c>
      <c r="C13" s="38">
        <f>БК3!C13</f>
        <v>11352.4</v>
      </c>
      <c r="D13" s="19"/>
      <c r="E13" s="39">
        <f t="shared" si="0"/>
        <v>0</v>
      </c>
      <c r="F13" s="1">
        <v>1</v>
      </c>
    </row>
    <row r="14" spans="1:9" x14ac:dyDescent="0.3">
      <c r="A14" s="76" t="s">
        <v>61</v>
      </c>
      <c r="B14" s="38">
        <v>0</v>
      </c>
      <c r="C14" s="38">
        <f>БК3!C14</f>
        <v>149485</v>
      </c>
      <c r="D14" s="19"/>
      <c r="E14" s="39">
        <f t="shared" si="0"/>
        <v>0</v>
      </c>
      <c r="F14" s="1">
        <v>1</v>
      </c>
    </row>
    <row r="15" spans="1:9" ht="15.6" x14ac:dyDescent="0.3">
      <c r="A15" s="36" t="s">
        <v>71</v>
      </c>
    </row>
    <row r="17" spans="1:7" ht="15.75" customHeight="1" x14ac:dyDescent="0.3">
      <c r="A17" s="84" t="s">
        <v>31</v>
      </c>
      <c r="B17" s="107" t="s">
        <v>72</v>
      </c>
      <c r="C17" s="90"/>
      <c r="D17" s="90"/>
      <c r="E17" s="90"/>
      <c r="F17" s="90"/>
      <c r="G17" s="90"/>
    </row>
    <row r="18" spans="1:7" ht="24.75" customHeight="1" x14ac:dyDescent="0.3">
      <c r="A18" s="84"/>
      <c r="B18" s="90"/>
      <c r="C18" s="90"/>
      <c r="D18" s="90"/>
      <c r="E18" s="90"/>
      <c r="F18" s="90"/>
      <c r="G18" s="90"/>
    </row>
    <row r="19" spans="1:7" ht="38.25" customHeight="1" x14ac:dyDescent="0.3">
      <c r="A19" s="84"/>
      <c r="B19" s="90"/>
      <c r="C19" s="90"/>
      <c r="D19" s="90"/>
      <c r="E19" s="90"/>
      <c r="F19" s="90"/>
      <c r="G19" s="90"/>
    </row>
  </sheetData>
  <mergeCells count="3">
    <mergeCell ref="A2:G2"/>
    <mergeCell ref="B17:G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3"/>
  <sheetViews>
    <sheetView workbookViewId="0">
      <selection activeCell="B9" sqref="B9"/>
    </sheetView>
  </sheetViews>
  <sheetFormatPr defaultRowHeight="14.4" x14ac:dyDescent="0.3"/>
  <cols>
    <col min="1" max="1" width="37" customWidth="1"/>
    <col min="2" max="2" width="9.109375" customWidth="1"/>
    <col min="3" max="4" width="0" hidden="1" customWidth="1"/>
    <col min="5" max="5" width="12.44140625" hidden="1" customWidth="1"/>
    <col min="10" max="10" width="21.6640625" customWidth="1"/>
    <col min="11" max="11" width="8.109375" customWidth="1"/>
    <col min="12" max="12" width="8" hidden="1" customWidth="1"/>
    <col min="13" max="13" width="9.109375" hidden="1" customWidth="1"/>
  </cols>
  <sheetData>
    <row r="2" spans="1:13" ht="36" customHeight="1" x14ac:dyDescent="0.3">
      <c r="A2" s="104" t="s">
        <v>68</v>
      </c>
      <c r="B2" s="109"/>
      <c r="C2" s="109"/>
      <c r="D2" s="109"/>
      <c r="E2" s="109"/>
      <c r="F2" s="109"/>
      <c r="G2" s="109"/>
      <c r="H2" s="109"/>
      <c r="I2" s="109"/>
      <c r="J2" s="110"/>
      <c r="K2" s="16"/>
      <c r="L2" s="16"/>
      <c r="M2" s="17"/>
    </row>
    <row r="4" spans="1:13" ht="15.6" x14ac:dyDescent="0.3">
      <c r="A4" s="26" t="s">
        <v>62</v>
      </c>
      <c r="B4" s="2" t="s">
        <v>64</v>
      </c>
      <c r="C4" s="32"/>
      <c r="D4" s="2"/>
      <c r="E4" s="3"/>
      <c r="G4" s="28"/>
    </row>
    <row r="5" spans="1:13" x14ac:dyDescent="0.3">
      <c r="A5" s="1" t="s">
        <v>52</v>
      </c>
      <c r="B5" s="2">
        <v>1</v>
      </c>
      <c r="C5" s="33"/>
      <c r="D5" s="1"/>
      <c r="E5" s="1"/>
    </row>
    <row r="6" spans="1:13" x14ac:dyDescent="0.3">
      <c r="A6" s="1" t="s">
        <v>53</v>
      </c>
      <c r="B6" s="2">
        <v>1</v>
      </c>
      <c r="C6" s="33"/>
      <c r="D6" s="1"/>
      <c r="E6" s="1"/>
    </row>
    <row r="7" spans="1:13" x14ac:dyDescent="0.3">
      <c r="A7" s="1" t="s">
        <v>54</v>
      </c>
      <c r="B7" s="2">
        <v>1</v>
      </c>
      <c r="C7" s="33"/>
      <c r="D7" s="1"/>
      <c r="E7" s="1"/>
    </row>
    <row r="8" spans="1:13" x14ac:dyDescent="0.3">
      <c r="A8" s="1" t="s">
        <v>55</v>
      </c>
      <c r="B8" s="2">
        <v>1</v>
      </c>
      <c r="C8" s="33"/>
      <c r="D8" s="1"/>
      <c r="E8" s="1"/>
    </row>
    <row r="9" spans="1:13" x14ac:dyDescent="0.3">
      <c r="A9" s="1" t="s">
        <v>56</v>
      </c>
      <c r="B9" s="2">
        <v>1</v>
      </c>
      <c r="C9" s="33"/>
      <c r="D9" s="1"/>
      <c r="E9" s="1"/>
    </row>
    <row r="10" spans="1:13" x14ac:dyDescent="0.3">
      <c r="A10" s="1" t="s">
        <v>57</v>
      </c>
      <c r="B10" s="2">
        <v>1</v>
      </c>
      <c r="C10" s="33"/>
      <c r="D10" s="1"/>
      <c r="E10" s="1"/>
    </row>
    <row r="11" spans="1:13" x14ac:dyDescent="0.3">
      <c r="A11" s="1" t="s">
        <v>58</v>
      </c>
      <c r="B11" s="2">
        <v>1</v>
      </c>
      <c r="C11" s="33"/>
      <c r="D11" s="1"/>
      <c r="E11" s="1"/>
    </row>
    <row r="12" spans="1:13" x14ac:dyDescent="0.3">
      <c r="A12" s="1" t="s">
        <v>59</v>
      </c>
      <c r="B12" s="2">
        <v>1</v>
      </c>
      <c r="C12" s="33"/>
      <c r="D12" s="1"/>
      <c r="E12" s="1"/>
    </row>
    <row r="13" spans="1:13" x14ac:dyDescent="0.3">
      <c r="A13" s="1" t="s">
        <v>60</v>
      </c>
      <c r="B13" s="2">
        <v>1</v>
      </c>
      <c r="C13" s="14"/>
      <c r="D13" s="14"/>
      <c r="E13" s="14"/>
    </row>
    <row r="14" spans="1:13" x14ac:dyDescent="0.3">
      <c r="A14" s="1" t="s">
        <v>61</v>
      </c>
      <c r="B14" s="2">
        <v>1</v>
      </c>
      <c r="C14" s="14"/>
      <c r="D14" s="14"/>
      <c r="E14" s="14"/>
    </row>
    <row r="15" spans="1:13" ht="15.6" x14ac:dyDescent="0.3">
      <c r="A15" s="34" t="s">
        <v>63</v>
      </c>
    </row>
    <row r="17" spans="1:10" ht="48.75" customHeight="1" x14ac:dyDescent="0.3">
      <c r="A17" s="35" t="s">
        <v>65</v>
      </c>
      <c r="B17" s="108" t="s">
        <v>66</v>
      </c>
      <c r="C17" s="108"/>
      <c r="D17" s="108"/>
      <c r="E17" s="108"/>
      <c r="F17" s="108"/>
      <c r="G17" s="108"/>
      <c r="H17" s="108"/>
      <c r="I17" s="108"/>
      <c r="J17" s="108"/>
    </row>
    <row r="18" spans="1:10" ht="12" hidden="1" customHeight="1" x14ac:dyDescent="0.3">
      <c r="B18" s="20"/>
      <c r="C18" s="21"/>
      <c r="D18" s="21"/>
      <c r="E18" s="21"/>
      <c r="F18" s="21"/>
      <c r="G18" s="21"/>
      <c r="H18" s="21"/>
      <c r="I18" s="21"/>
      <c r="J18" s="22"/>
    </row>
    <row r="19" spans="1:10" ht="15" hidden="1" customHeight="1" x14ac:dyDescent="0.3">
      <c r="B19" s="20"/>
      <c r="C19" s="21"/>
      <c r="D19" s="21"/>
      <c r="E19" s="21"/>
      <c r="F19" s="21"/>
      <c r="G19" s="21"/>
      <c r="H19" s="21"/>
      <c r="I19" s="21"/>
      <c r="J19" s="22"/>
    </row>
    <row r="20" spans="1:10" ht="21" hidden="1" customHeight="1" x14ac:dyDescent="0.3">
      <c r="B20" s="20"/>
      <c r="C20" s="21"/>
      <c r="D20" s="21"/>
      <c r="E20" s="21"/>
      <c r="F20" s="21"/>
      <c r="G20" s="21"/>
      <c r="H20" s="21"/>
      <c r="I20" s="21"/>
      <c r="J20" s="22"/>
    </row>
    <row r="21" spans="1:10" ht="15" hidden="1" customHeight="1" x14ac:dyDescent="0.3">
      <c r="B21" s="20"/>
      <c r="C21" s="21"/>
      <c r="D21" s="21"/>
      <c r="E21" s="21"/>
      <c r="F21" s="21"/>
      <c r="G21" s="21"/>
      <c r="H21" s="21"/>
      <c r="I21" s="21"/>
      <c r="J21" s="22"/>
    </row>
    <row r="22" spans="1:10" ht="15" hidden="1" customHeight="1" x14ac:dyDescent="0.3">
      <c r="B22" s="20"/>
      <c r="C22" s="21"/>
      <c r="D22" s="21"/>
      <c r="E22" s="21"/>
      <c r="F22" s="21"/>
      <c r="G22" s="21"/>
      <c r="H22" s="21"/>
      <c r="I22" s="21"/>
      <c r="J22" s="22"/>
    </row>
    <row r="23" spans="1:10" ht="15" hidden="1" customHeight="1" x14ac:dyDescent="0.3">
      <c r="B23" s="23"/>
      <c r="C23" s="24"/>
      <c r="D23" s="24"/>
      <c r="E23" s="24"/>
      <c r="F23" s="24"/>
      <c r="G23" s="24"/>
      <c r="H23" s="24"/>
      <c r="I23" s="24"/>
      <c r="J23" s="25"/>
    </row>
  </sheetData>
  <mergeCells count="2">
    <mergeCell ref="B17:J17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tabSelected="1" workbookViewId="0">
      <selection activeCell="A13" sqref="A13"/>
    </sheetView>
  </sheetViews>
  <sheetFormatPr defaultRowHeight="14.4" x14ac:dyDescent="0.3"/>
  <cols>
    <col min="1" max="1" width="32.88671875" customWidth="1"/>
    <col min="2" max="4" width="9.109375" customWidth="1"/>
    <col min="5" max="5" width="12.44140625" customWidth="1"/>
    <col min="10" max="10" width="21.6640625" customWidth="1"/>
    <col min="11" max="11" width="0.109375" customWidth="1"/>
    <col min="12" max="12" width="8" customWidth="1"/>
    <col min="13" max="13" width="9.109375" customWidth="1"/>
  </cols>
  <sheetData>
    <row r="2" spans="1:13" ht="31.5" customHeight="1" x14ac:dyDescent="0.3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15"/>
      <c r="L2" s="15"/>
      <c r="M2" s="15"/>
    </row>
    <row r="4" spans="1:13" ht="31.5" customHeight="1" x14ac:dyDescent="0.3">
      <c r="A4" s="26" t="s">
        <v>62</v>
      </c>
      <c r="B4" s="26" t="s">
        <v>8</v>
      </c>
      <c r="C4" s="26" t="s">
        <v>9</v>
      </c>
      <c r="D4" s="26" t="s">
        <v>10</v>
      </c>
      <c r="E4" s="29" t="s">
        <v>64</v>
      </c>
      <c r="G4" s="28"/>
    </row>
    <row r="5" spans="1:13" x14ac:dyDescent="0.3">
      <c r="A5" s="1" t="s">
        <v>52</v>
      </c>
      <c r="B5" s="30" t="s">
        <v>39</v>
      </c>
      <c r="C5" s="30" t="s">
        <v>42</v>
      </c>
      <c r="D5" s="30" t="s">
        <v>39</v>
      </c>
      <c r="E5" s="18" t="s">
        <v>42</v>
      </c>
    </row>
    <row r="6" spans="1:13" x14ac:dyDescent="0.3">
      <c r="A6" s="1" t="s">
        <v>53</v>
      </c>
      <c r="B6" s="30" t="s">
        <v>39</v>
      </c>
      <c r="C6" s="30" t="s">
        <v>42</v>
      </c>
      <c r="D6" s="30" t="s">
        <v>39</v>
      </c>
      <c r="E6" s="18" t="s">
        <v>42</v>
      </c>
    </row>
    <row r="7" spans="1:13" x14ac:dyDescent="0.3">
      <c r="A7" s="111" t="s">
        <v>54</v>
      </c>
      <c r="B7" s="30" t="s">
        <v>39</v>
      </c>
      <c r="C7" s="30" t="s">
        <v>42</v>
      </c>
      <c r="D7" s="30" t="s">
        <v>42</v>
      </c>
      <c r="E7" s="18" t="s">
        <v>42</v>
      </c>
    </row>
    <row r="8" spans="1:13" x14ac:dyDescent="0.3">
      <c r="A8" s="1" t="s">
        <v>55</v>
      </c>
      <c r="B8" s="30" t="s">
        <v>39</v>
      </c>
      <c r="C8" s="30" t="s">
        <v>42</v>
      </c>
      <c r="D8" s="30" t="s">
        <v>39</v>
      </c>
      <c r="E8" s="18" t="s">
        <v>42</v>
      </c>
    </row>
    <row r="9" spans="1:13" x14ac:dyDescent="0.3">
      <c r="A9" s="1" t="s">
        <v>56</v>
      </c>
      <c r="B9" s="30" t="s">
        <v>39</v>
      </c>
      <c r="C9" s="30" t="s">
        <v>42</v>
      </c>
      <c r="D9" s="30" t="s">
        <v>39</v>
      </c>
      <c r="E9" s="18" t="s">
        <v>42</v>
      </c>
    </row>
    <row r="10" spans="1:13" x14ac:dyDescent="0.3">
      <c r="A10" s="1" t="s">
        <v>57</v>
      </c>
      <c r="B10" s="30" t="s">
        <v>39</v>
      </c>
      <c r="C10" s="30" t="s">
        <v>42</v>
      </c>
      <c r="D10" s="30" t="s">
        <v>39</v>
      </c>
      <c r="E10" s="18" t="s">
        <v>42</v>
      </c>
    </row>
    <row r="11" spans="1:13" x14ac:dyDescent="0.3">
      <c r="A11" s="1" t="s">
        <v>58</v>
      </c>
      <c r="B11" s="30" t="s">
        <v>39</v>
      </c>
      <c r="C11" s="30" t="s">
        <v>42</v>
      </c>
      <c r="D11" s="30" t="s">
        <v>39</v>
      </c>
      <c r="E11" s="18" t="s">
        <v>42</v>
      </c>
    </row>
    <row r="12" spans="1:13" x14ac:dyDescent="0.3">
      <c r="A12" s="1" t="s">
        <v>59</v>
      </c>
      <c r="B12" s="30" t="s">
        <v>39</v>
      </c>
      <c r="C12" s="30" t="s">
        <v>42</v>
      </c>
      <c r="D12" s="30" t="s">
        <v>39</v>
      </c>
      <c r="E12" s="18" t="s">
        <v>42</v>
      </c>
    </row>
    <row r="13" spans="1:13" x14ac:dyDescent="0.3">
      <c r="A13" s="1" t="s">
        <v>60</v>
      </c>
      <c r="B13" s="30" t="s">
        <v>39</v>
      </c>
      <c r="C13" s="30" t="s">
        <v>42</v>
      </c>
      <c r="D13" s="30" t="s">
        <v>39</v>
      </c>
      <c r="E13" s="18" t="s">
        <v>42</v>
      </c>
    </row>
    <row r="14" spans="1:13" x14ac:dyDescent="0.3">
      <c r="A14" s="1" t="s">
        <v>61</v>
      </c>
      <c r="B14" s="30" t="s">
        <v>39</v>
      </c>
      <c r="C14" s="30" t="s">
        <v>42</v>
      </c>
      <c r="D14" s="30" t="s">
        <v>39</v>
      </c>
      <c r="E14" s="18" t="s">
        <v>42</v>
      </c>
    </row>
    <row r="15" spans="1:13" ht="15.6" x14ac:dyDescent="0.3">
      <c r="A15" s="31" t="s">
        <v>63</v>
      </c>
      <c r="B15" s="1"/>
      <c r="C15" s="1"/>
      <c r="D15" s="1"/>
      <c r="E15" s="1"/>
    </row>
    <row r="16" spans="1:13" x14ac:dyDescent="0.3">
      <c r="A16" s="28"/>
    </row>
    <row r="17" spans="1:10" ht="30" customHeight="1" x14ac:dyDescent="0.3">
      <c r="A17" s="29" t="s">
        <v>65</v>
      </c>
      <c r="B17" s="108" t="s">
        <v>99</v>
      </c>
      <c r="C17" s="108"/>
      <c r="D17" s="108"/>
      <c r="E17" s="108"/>
      <c r="F17" s="108"/>
      <c r="G17" s="108"/>
      <c r="H17" s="108"/>
      <c r="I17" s="108"/>
      <c r="J17" s="108"/>
    </row>
    <row r="18" spans="1:10" ht="12" hidden="1" customHeight="1" x14ac:dyDescent="0.3">
      <c r="B18" s="20"/>
      <c r="C18" s="21"/>
      <c r="D18" s="21"/>
      <c r="E18" s="21"/>
      <c r="F18" s="21"/>
      <c r="G18" s="21"/>
      <c r="H18" s="21"/>
      <c r="I18" s="21"/>
      <c r="J18" s="22"/>
    </row>
    <row r="19" spans="1:10" ht="15" hidden="1" customHeight="1" x14ac:dyDescent="0.3">
      <c r="B19" s="20"/>
      <c r="C19" s="21"/>
      <c r="D19" s="21"/>
      <c r="E19" s="21"/>
      <c r="F19" s="21"/>
      <c r="G19" s="21"/>
      <c r="H19" s="21"/>
      <c r="I19" s="21"/>
      <c r="J19" s="22"/>
    </row>
    <row r="20" spans="1:10" ht="21" hidden="1" customHeight="1" x14ac:dyDescent="0.3">
      <c r="B20" s="20"/>
      <c r="C20" s="21"/>
      <c r="D20" s="21"/>
      <c r="E20" s="21"/>
      <c r="F20" s="21"/>
      <c r="G20" s="21"/>
      <c r="H20" s="21"/>
      <c r="I20" s="21"/>
      <c r="J20" s="22"/>
    </row>
    <row r="21" spans="1:10" ht="15" hidden="1" customHeight="1" x14ac:dyDescent="0.3">
      <c r="B21" s="20"/>
      <c r="C21" s="21"/>
      <c r="D21" s="21"/>
      <c r="E21" s="21"/>
      <c r="F21" s="21"/>
      <c r="G21" s="21"/>
      <c r="H21" s="21"/>
      <c r="I21" s="21"/>
      <c r="J21" s="22"/>
    </row>
    <row r="22" spans="1:10" ht="15" hidden="1" customHeight="1" x14ac:dyDescent="0.3">
      <c r="B22" s="20"/>
      <c r="C22" s="21"/>
      <c r="D22" s="21"/>
      <c r="E22" s="21"/>
      <c r="F22" s="21"/>
      <c r="G22" s="21"/>
      <c r="H22" s="21"/>
      <c r="I22" s="21"/>
      <c r="J22" s="22"/>
    </row>
    <row r="23" spans="1:10" ht="15" hidden="1" customHeight="1" x14ac:dyDescent="0.3">
      <c r="B23" s="23"/>
      <c r="C23" s="24"/>
      <c r="D23" s="24"/>
      <c r="E23" s="24"/>
      <c r="F23" s="24"/>
      <c r="G23" s="24"/>
      <c r="H23" s="24"/>
      <c r="I23" s="24"/>
      <c r="J23" s="25"/>
    </row>
  </sheetData>
  <mergeCells count="2">
    <mergeCell ref="A2:J2"/>
    <mergeCell ref="B17:J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17"/>
  <sheetViews>
    <sheetView workbookViewId="0">
      <selection activeCell="C12" sqref="C12"/>
    </sheetView>
  </sheetViews>
  <sheetFormatPr defaultRowHeight="14.4" x14ac:dyDescent="0.3"/>
  <cols>
    <col min="1" max="1" width="32.88671875" customWidth="1"/>
    <col min="2" max="2" width="46.88671875" customWidth="1"/>
    <col min="3" max="3" width="38.5546875" customWidth="1"/>
    <col min="4" max="4" width="42.5546875" customWidth="1"/>
    <col min="5" max="5" width="12.44140625" hidden="1" customWidth="1"/>
    <col min="6" max="6" width="12" customWidth="1"/>
    <col min="7" max="7" width="0.109375" customWidth="1"/>
    <col min="8" max="8" width="8" customWidth="1"/>
    <col min="9" max="9" width="9.109375" customWidth="1"/>
  </cols>
  <sheetData>
    <row r="2" spans="1:6" ht="15.6" x14ac:dyDescent="0.3">
      <c r="A2" s="18" t="s">
        <v>62</v>
      </c>
      <c r="B2" s="18" t="s">
        <v>8</v>
      </c>
      <c r="C2" s="18" t="s">
        <v>9</v>
      </c>
      <c r="D2" s="18" t="s">
        <v>10</v>
      </c>
      <c r="E2" s="3"/>
    </row>
    <row r="3" spans="1:6" ht="57.6" x14ac:dyDescent="0.3">
      <c r="A3" s="18"/>
      <c r="B3" s="26" t="s">
        <v>98</v>
      </c>
      <c r="C3" s="26" t="s">
        <v>50</v>
      </c>
      <c r="D3" s="26" t="s">
        <v>97</v>
      </c>
      <c r="E3" s="3"/>
    </row>
    <row r="4" spans="1:6" x14ac:dyDescent="0.3">
      <c r="A4" s="1" t="s">
        <v>52</v>
      </c>
      <c r="B4" s="8">
        <v>1</v>
      </c>
      <c r="C4" s="8">
        <v>0</v>
      </c>
      <c r="D4" s="8">
        <v>1</v>
      </c>
      <c r="E4" s="6"/>
    </row>
    <row r="5" spans="1:6" x14ac:dyDescent="0.3">
      <c r="A5" s="1" t="s">
        <v>53</v>
      </c>
      <c r="B5" s="8">
        <v>1</v>
      </c>
      <c r="C5" s="8">
        <v>0</v>
      </c>
      <c r="D5" s="8">
        <v>1</v>
      </c>
      <c r="E5" s="6"/>
    </row>
    <row r="6" spans="1:6" x14ac:dyDescent="0.3">
      <c r="A6" s="1" t="s">
        <v>54</v>
      </c>
      <c r="B6" s="8">
        <v>1</v>
      </c>
      <c r="C6" s="8">
        <v>0</v>
      </c>
      <c r="D6" s="77">
        <v>0</v>
      </c>
      <c r="E6" s="6"/>
    </row>
    <row r="7" spans="1:6" x14ac:dyDescent="0.3">
      <c r="A7" s="1" t="s">
        <v>55</v>
      </c>
      <c r="B7" s="8">
        <v>1</v>
      </c>
      <c r="C7" s="8">
        <v>0</v>
      </c>
      <c r="D7" s="8">
        <v>1</v>
      </c>
      <c r="E7" s="6"/>
    </row>
    <row r="8" spans="1:6" x14ac:dyDescent="0.3">
      <c r="A8" s="1" t="s">
        <v>56</v>
      </c>
      <c r="B8" s="8">
        <v>1</v>
      </c>
      <c r="C8" s="8">
        <v>0</v>
      </c>
      <c r="D8" s="8">
        <v>1</v>
      </c>
      <c r="E8" s="6"/>
    </row>
    <row r="9" spans="1:6" x14ac:dyDescent="0.3">
      <c r="A9" s="1" t="s">
        <v>57</v>
      </c>
      <c r="B9" s="8">
        <v>1</v>
      </c>
      <c r="C9" s="8">
        <v>0</v>
      </c>
      <c r="D9" s="8">
        <v>1</v>
      </c>
      <c r="E9" s="6"/>
    </row>
    <row r="10" spans="1:6" x14ac:dyDescent="0.3">
      <c r="A10" s="1" t="s">
        <v>58</v>
      </c>
      <c r="B10" s="8">
        <v>1</v>
      </c>
      <c r="C10" s="8">
        <v>0</v>
      </c>
      <c r="D10" s="8">
        <v>1</v>
      </c>
      <c r="E10" s="6"/>
    </row>
    <row r="11" spans="1:6" x14ac:dyDescent="0.3">
      <c r="A11" s="1" t="s">
        <v>59</v>
      </c>
      <c r="B11" s="8">
        <v>1</v>
      </c>
      <c r="C11" s="8">
        <v>0</v>
      </c>
      <c r="D11" s="8">
        <v>1</v>
      </c>
      <c r="E11" s="6"/>
    </row>
    <row r="12" spans="1:6" x14ac:dyDescent="0.3">
      <c r="A12" s="1" t="s">
        <v>60</v>
      </c>
      <c r="B12" s="8">
        <v>1</v>
      </c>
      <c r="C12" s="8">
        <v>0</v>
      </c>
      <c r="D12" s="8">
        <v>1</v>
      </c>
      <c r="E12" s="27"/>
    </row>
    <row r="13" spans="1:6" x14ac:dyDescent="0.3">
      <c r="A13" s="1" t="s">
        <v>61</v>
      </c>
      <c r="B13" s="8">
        <v>1</v>
      </c>
      <c r="C13" s="8">
        <v>0</v>
      </c>
      <c r="D13" s="8">
        <v>1</v>
      </c>
      <c r="E13" s="27"/>
    </row>
    <row r="14" spans="1:6" ht="15" customHeight="1" x14ac:dyDescent="0.3">
      <c r="A14" s="14"/>
      <c r="B14" s="21"/>
      <c r="C14" s="21"/>
      <c r="D14" s="21"/>
      <c r="E14" s="21"/>
      <c r="F14" s="21"/>
    </row>
    <row r="15" spans="1:6" ht="43.2" x14ac:dyDescent="0.3">
      <c r="A15" s="21" t="s">
        <v>51</v>
      </c>
      <c r="B15" s="14"/>
      <c r="C15" s="14"/>
      <c r="D15" s="14"/>
      <c r="E15" s="14"/>
      <c r="F15" s="14"/>
    </row>
    <row r="16" spans="1:6" x14ac:dyDescent="0.3">
      <c r="A16" s="14"/>
      <c r="B16" s="14"/>
      <c r="C16" s="14"/>
      <c r="D16" s="14"/>
      <c r="E16" s="14"/>
      <c r="F16" s="14"/>
    </row>
    <row r="17" spans="1:6" x14ac:dyDescent="0.3">
      <c r="A17" s="14"/>
      <c r="B17" s="14"/>
      <c r="C17" s="14"/>
      <c r="D17" s="14"/>
      <c r="E17" s="14"/>
      <c r="F17" s="14"/>
    </row>
  </sheetData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0"/>
  <sheetViews>
    <sheetView workbookViewId="0">
      <selection activeCell="A14" sqref="A5:A14"/>
    </sheetView>
  </sheetViews>
  <sheetFormatPr defaultRowHeight="14.4" x14ac:dyDescent="0.3"/>
  <cols>
    <col min="1" max="1" width="34.5546875" customWidth="1"/>
    <col min="5" max="5" width="12.44140625" customWidth="1"/>
  </cols>
  <sheetData>
    <row r="2" spans="1:6" ht="51.75" customHeight="1" x14ac:dyDescent="0.3">
      <c r="A2" s="82" t="s">
        <v>75</v>
      </c>
      <c r="B2" s="83"/>
      <c r="C2" s="83"/>
      <c r="D2" s="83"/>
      <c r="E2" s="83"/>
      <c r="F2" s="83"/>
    </row>
    <row r="4" spans="1:6" ht="15.6" x14ac:dyDescent="0.3">
      <c r="A4" s="26" t="s">
        <v>62</v>
      </c>
      <c r="B4" s="2" t="s">
        <v>19</v>
      </c>
      <c r="C4" s="2" t="s">
        <v>20</v>
      </c>
      <c r="D4" s="2" t="s">
        <v>21</v>
      </c>
      <c r="E4" s="41" t="s">
        <v>22</v>
      </c>
      <c r="F4" s="8" t="s">
        <v>64</v>
      </c>
    </row>
    <row r="5" spans="1:6" x14ac:dyDescent="0.3">
      <c r="A5" s="76" t="s">
        <v>52</v>
      </c>
      <c r="B5" s="38">
        <v>0</v>
      </c>
      <c r="C5" s="38">
        <v>398.1</v>
      </c>
      <c r="D5" s="38">
        <v>0</v>
      </c>
      <c r="E5" s="38">
        <f>B5/(C5+D5)</f>
        <v>0</v>
      </c>
      <c r="F5" s="19">
        <f>IF(E5&lt;=1,1,0)</f>
        <v>1</v>
      </c>
    </row>
    <row r="6" spans="1:6" x14ac:dyDescent="0.3">
      <c r="A6" s="76" t="s">
        <v>53</v>
      </c>
      <c r="B6" s="38">
        <v>0</v>
      </c>
      <c r="C6" s="38">
        <v>-193.99</v>
      </c>
      <c r="D6" s="38">
        <v>0</v>
      </c>
      <c r="E6" s="38">
        <f t="shared" ref="E6:E14" si="0">B6/(C6+D6)</f>
        <v>0</v>
      </c>
      <c r="F6" s="19">
        <f t="shared" ref="F6:F14" si="1">IF(E6&lt;=1,1,0)</f>
        <v>1</v>
      </c>
    </row>
    <row r="7" spans="1:6" x14ac:dyDescent="0.3">
      <c r="A7" s="76" t="s">
        <v>54</v>
      </c>
      <c r="B7" s="38">
        <v>0</v>
      </c>
      <c r="C7" s="38">
        <v>948.52599999999995</v>
      </c>
      <c r="D7" s="38">
        <v>0</v>
      </c>
      <c r="E7" s="38">
        <f t="shared" si="0"/>
        <v>0</v>
      </c>
      <c r="F7" s="19">
        <f t="shared" si="1"/>
        <v>1</v>
      </c>
    </row>
    <row r="8" spans="1:6" x14ac:dyDescent="0.3">
      <c r="A8" s="76" t="s">
        <v>55</v>
      </c>
      <c r="B8" s="38">
        <v>0</v>
      </c>
      <c r="C8" s="38">
        <v>97.58</v>
      </c>
      <c r="D8" s="38">
        <v>0</v>
      </c>
      <c r="E8" s="38">
        <f t="shared" si="0"/>
        <v>0</v>
      </c>
      <c r="F8" s="19">
        <f t="shared" si="1"/>
        <v>1</v>
      </c>
    </row>
    <row r="9" spans="1:6" x14ac:dyDescent="0.3">
      <c r="A9" s="76" t="s">
        <v>56</v>
      </c>
      <c r="B9" s="38">
        <v>0</v>
      </c>
      <c r="C9" s="38">
        <v>136.268</v>
      </c>
      <c r="D9" s="38">
        <v>0</v>
      </c>
      <c r="E9" s="38">
        <f t="shared" si="0"/>
        <v>0</v>
      </c>
      <c r="F9" s="19">
        <f t="shared" si="1"/>
        <v>1</v>
      </c>
    </row>
    <row r="10" spans="1:6" x14ac:dyDescent="0.3">
      <c r="A10" s="76" t="s">
        <v>57</v>
      </c>
      <c r="B10" s="38">
        <v>0</v>
      </c>
      <c r="C10" s="38">
        <v>37.020000000000003</v>
      </c>
      <c r="D10" s="38">
        <v>0</v>
      </c>
      <c r="E10" s="38">
        <f t="shared" si="0"/>
        <v>0</v>
      </c>
      <c r="F10" s="19">
        <f t="shared" si="1"/>
        <v>1</v>
      </c>
    </row>
    <row r="11" spans="1:6" x14ac:dyDescent="0.3">
      <c r="A11" s="76" t="s">
        <v>58</v>
      </c>
      <c r="B11" s="38">
        <v>0</v>
      </c>
      <c r="C11" s="38">
        <v>32.5</v>
      </c>
      <c r="D11" s="38">
        <v>0</v>
      </c>
      <c r="E11" s="38">
        <f t="shared" si="0"/>
        <v>0</v>
      </c>
      <c r="F11" s="19">
        <f t="shared" si="1"/>
        <v>1</v>
      </c>
    </row>
    <row r="12" spans="1:6" x14ac:dyDescent="0.3">
      <c r="A12" s="76" t="s">
        <v>59</v>
      </c>
      <c r="B12" s="38">
        <v>0</v>
      </c>
      <c r="C12" s="38">
        <v>12.07</v>
      </c>
      <c r="D12" s="38">
        <v>0</v>
      </c>
      <c r="E12" s="38">
        <f t="shared" si="0"/>
        <v>0</v>
      </c>
      <c r="F12" s="19">
        <f t="shared" si="1"/>
        <v>1</v>
      </c>
    </row>
    <row r="13" spans="1:6" x14ac:dyDescent="0.3">
      <c r="A13" s="76" t="s">
        <v>60</v>
      </c>
      <c r="B13" s="38">
        <v>0</v>
      </c>
      <c r="C13" s="38">
        <v>-140.15</v>
      </c>
      <c r="D13" s="38">
        <v>0</v>
      </c>
      <c r="E13" s="38">
        <f t="shared" si="0"/>
        <v>0</v>
      </c>
      <c r="F13" s="19">
        <f t="shared" si="1"/>
        <v>1</v>
      </c>
    </row>
    <row r="14" spans="1:6" x14ac:dyDescent="0.3">
      <c r="A14" s="76" t="s">
        <v>61</v>
      </c>
      <c r="B14" s="38">
        <v>0</v>
      </c>
      <c r="C14" s="38">
        <v>3637.82</v>
      </c>
      <c r="D14" s="38">
        <v>0</v>
      </c>
      <c r="E14" s="38">
        <f t="shared" si="0"/>
        <v>0</v>
      </c>
      <c r="F14" s="19">
        <f t="shared" si="1"/>
        <v>1</v>
      </c>
    </row>
    <row r="15" spans="1:6" x14ac:dyDescent="0.3">
      <c r="A15" s="43" t="s">
        <v>76</v>
      </c>
    </row>
    <row r="17" spans="1:9" ht="48" customHeight="1" x14ac:dyDescent="0.3">
      <c r="A17" s="84" t="s">
        <v>22</v>
      </c>
      <c r="B17" s="85" t="s">
        <v>77</v>
      </c>
      <c r="C17" s="86"/>
      <c r="D17" s="86"/>
      <c r="E17" s="86"/>
      <c r="F17" s="86"/>
      <c r="G17" s="86"/>
      <c r="H17" s="86"/>
      <c r="I17" s="86"/>
    </row>
    <row r="18" spans="1:9" x14ac:dyDescent="0.3">
      <c r="A18" s="84"/>
      <c r="B18" s="86"/>
      <c r="C18" s="86"/>
      <c r="D18" s="86"/>
      <c r="E18" s="86"/>
      <c r="F18" s="86"/>
      <c r="G18" s="86"/>
      <c r="H18" s="86"/>
      <c r="I18" s="86"/>
    </row>
    <row r="19" spans="1:9" x14ac:dyDescent="0.3">
      <c r="A19" s="84"/>
      <c r="B19" s="86"/>
      <c r="C19" s="86"/>
      <c r="D19" s="86"/>
      <c r="E19" s="86"/>
      <c r="F19" s="86"/>
      <c r="G19" s="86"/>
      <c r="H19" s="86"/>
      <c r="I19" s="86"/>
    </row>
    <row r="20" spans="1:9" x14ac:dyDescent="0.3">
      <c r="A20" s="84"/>
      <c r="B20" s="86"/>
      <c r="C20" s="86"/>
      <c r="D20" s="86"/>
      <c r="E20" s="86"/>
      <c r="F20" s="86"/>
      <c r="G20" s="86"/>
      <c r="H20" s="86"/>
      <c r="I20" s="86"/>
    </row>
  </sheetData>
  <mergeCells count="3">
    <mergeCell ref="A2:F2"/>
    <mergeCell ref="A17:A20"/>
    <mergeCell ref="B17:I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2"/>
  <sheetViews>
    <sheetView workbookViewId="0">
      <selection activeCell="A14" sqref="A5:A14"/>
    </sheetView>
  </sheetViews>
  <sheetFormatPr defaultRowHeight="14.4" x14ac:dyDescent="0.3"/>
  <cols>
    <col min="1" max="1" width="35.109375" customWidth="1"/>
    <col min="5" max="5" width="12.44140625" customWidth="1"/>
  </cols>
  <sheetData>
    <row r="2" spans="1:9" ht="50.25" customHeight="1" x14ac:dyDescent="0.3">
      <c r="A2" s="87" t="s">
        <v>78</v>
      </c>
      <c r="B2" s="87"/>
      <c r="C2" s="87"/>
      <c r="D2" s="87"/>
      <c r="E2" s="87"/>
      <c r="F2" s="87"/>
      <c r="G2" s="87"/>
      <c r="H2" s="87"/>
      <c r="I2" s="87"/>
    </row>
    <row r="4" spans="1:9" ht="15.6" x14ac:dyDescent="0.3">
      <c r="A4" s="6" t="s">
        <v>62</v>
      </c>
      <c r="B4" s="8" t="s">
        <v>19</v>
      </c>
      <c r="C4" s="8" t="s">
        <v>20</v>
      </c>
      <c r="D4" s="8" t="s">
        <v>21</v>
      </c>
      <c r="E4" s="46" t="s">
        <v>24</v>
      </c>
      <c r="F4" s="8" t="s">
        <v>64</v>
      </c>
    </row>
    <row r="5" spans="1:9" x14ac:dyDescent="0.3">
      <c r="A5" s="76" t="s">
        <v>52</v>
      </c>
      <c r="B5" s="38">
        <v>0</v>
      </c>
      <c r="C5" s="38">
        <v>7909.4</v>
      </c>
      <c r="D5" s="38">
        <v>6170.3</v>
      </c>
      <c r="E5" s="38">
        <f>B5/(C5-D5)</f>
        <v>0</v>
      </c>
      <c r="F5" s="19">
        <f>IF(E5&lt;=1,1,0)</f>
        <v>1</v>
      </c>
    </row>
    <row r="6" spans="1:9" x14ac:dyDescent="0.3">
      <c r="A6" s="76" t="s">
        <v>53</v>
      </c>
      <c r="B6" s="38">
        <v>0</v>
      </c>
      <c r="C6" s="38">
        <v>6464.5680000000002</v>
      </c>
      <c r="D6" s="38">
        <v>5982.71</v>
      </c>
      <c r="E6" s="38">
        <f>B6/(C6-D6)</f>
        <v>0</v>
      </c>
      <c r="F6" s="19">
        <f t="shared" ref="F6:F14" si="0">IF(E6&lt;=1,1,0)</f>
        <v>1</v>
      </c>
    </row>
    <row r="7" spans="1:9" x14ac:dyDescent="0.3">
      <c r="A7" s="76" t="s">
        <v>54</v>
      </c>
      <c r="B7" s="38">
        <v>0</v>
      </c>
      <c r="C7" s="38">
        <v>12286.8</v>
      </c>
      <c r="D7" s="38">
        <v>9633.7800000000007</v>
      </c>
      <c r="E7" s="38">
        <f t="shared" ref="E7:E13" si="1">B7/(C7-D7)</f>
        <v>0</v>
      </c>
      <c r="F7" s="19">
        <f t="shared" si="0"/>
        <v>1</v>
      </c>
    </row>
    <row r="8" spans="1:9" x14ac:dyDescent="0.3">
      <c r="A8" s="76" t="s">
        <v>55</v>
      </c>
      <c r="B8" s="38">
        <v>0</v>
      </c>
      <c r="C8" s="38">
        <v>4698.26</v>
      </c>
      <c r="D8" s="38">
        <v>4575.5150000000003</v>
      </c>
      <c r="E8" s="38">
        <f t="shared" si="1"/>
        <v>0</v>
      </c>
      <c r="F8" s="19">
        <f t="shared" si="0"/>
        <v>1</v>
      </c>
    </row>
    <row r="9" spans="1:9" x14ac:dyDescent="0.3">
      <c r="A9" s="76" t="s">
        <v>56</v>
      </c>
      <c r="B9" s="38">
        <v>0</v>
      </c>
      <c r="C9" s="38">
        <v>14529.526</v>
      </c>
      <c r="D9" s="38">
        <v>13038.165999999999</v>
      </c>
      <c r="E9" s="38">
        <f t="shared" si="1"/>
        <v>0</v>
      </c>
      <c r="F9" s="19">
        <f t="shared" si="0"/>
        <v>1</v>
      </c>
    </row>
    <row r="10" spans="1:9" x14ac:dyDescent="0.3">
      <c r="A10" s="76" t="s">
        <v>57</v>
      </c>
      <c r="B10" s="38">
        <v>0</v>
      </c>
      <c r="C10" s="38">
        <v>11000.2</v>
      </c>
      <c r="D10" s="38">
        <v>10075.950999999999</v>
      </c>
      <c r="E10" s="38">
        <f t="shared" si="1"/>
        <v>0</v>
      </c>
      <c r="F10" s="19">
        <f t="shared" si="0"/>
        <v>1</v>
      </c>
    </row>
    <row r="11" spans="1:9" x14ac:dyDescent="0.3">
      <c r="A11" s="76" t="s">
        <v>58</v>
      </c>
      <c r="B11" s="38">
        <v>0</v>
      </c>
      <c r="C11" s="38">
        <v>11475.39</v>
      </c>
      <c r="D11" s="38">
        <v>10373.950000000001</v>
      </c>
      <c r="E11" s="38">
        <f t="shared" si="1"/>
        <v>0</v>
      </c>
      <c r="F11" s="19">
        <f t="shared" si="0"/>
        <v>1</v>
      </c>
    </row>
    <row r="12" spans="1:9" x14ac:dyDescent="0.3">
      <c r="A12" s="76" t="s">
        <v>59</v>
      </c>
      <c r="B12" s="38">
        <v>0</v>
      </c>
      <c r="C12" s="38">
        <v>9913.41</v>
      </c>
      <c r="D12" s="38">
        <v>8579.6299999999992</v>
      </c>
      <c r="E12" s="38">
        <f t="shared" si="1"/>
        <v>0</v>
      </c>
      <c r="F12" s="19">
        <f t="shared" si="0"/>
        <v>1</v>
      </c>
    </row>
    <row r="13" spans="1:9" x14ac:dyDescent="0.3">
      <c r="A13" s="76" t="s">
        <v>60</v>
      </c>
      <c r="B13" s="38">
        <v>0</v>
      </c>
      <c r="C13" s="38">
        <v>11212.2</v>
      </c>
      <c r="D13" s="38">
        <v>10648.3</v>
      </c>
      <c r="E13" s="38">
        <f t="shared" si="1"/>
        <v>0</v>
      </c>
      <c r="F13" s="19">
        <f t="shared" si="0"/>
        <v>1</v>
      </c>
    </row>
    <row r="14" spans="1:9" x14ac:dyDescent="0.3">
      <c r="A14" s="76" t="s">
        <v>61</v>
      </c>
      <c r="B14" s="38">
        <v>0</v>
      </c>
      <c r="C14" s="38">
        <v>153122.79999999999</v>
      </c>
      <c r="D14" s="38">
        <v>100092.45</v>
      </c>
      <c r="E14" s="38">
        <f>B14/(C14-D14)</f>
        <v>0</v>
      </c>
      <c r="F14" s="19">
        <f t="shared" si="0"/>
        <v>1</v>
      </c>
    </row>
    <row r="15" spans="1:9" x14ac:dyDescent="0.3">
      <c r="A15" s="43" t="s">
        <v>79</v>
      </c>
      <c r="B15" s="14"/>
      <c r="C15" s="14"/>
      <c r="D15" s="14"/>
      <c r="E15" s="14"/>
      <c r="F15" s="14"/>
    </row>
    <row r="17" spans="1:9" ht="16.5" customHeight="1" x14ac:dyDescent="0.3">
      <c r="A17" s="88" t="s">
        <v>24</v>
      </c>
      <c r="B17" s="86" t="s">
        <v>80</v>
      </c>
      <c r="C17" s="86"/>
      <c r="D17" s="86"/>
      <c r="E17" s="86"/>
      <c r="F17" s="86"/>
      <c r="G17" s="86"/>
      <c r="H17" s="86"/>
      <c r="I17" s="86"/>
    </row>
    <row r="18" spans="1:9" x14ac:dyDescent="0.3">
      <c r="A18" s="88"/>
      <c r="B18" s="86"/>
      <c r="C18" s="86"/>
      <c r="D18" s="86"/>
      <c r="E18" s="86"/>
      <c r="F18" s="86"/>
      <c r="G18" s="86"/>
      <c r="H18" s="86"/>
      <c r="I18" s="86"/>
    </row>
    <row r="19" spans="1:9" x14ac:dyDescent="0.3">
      <c r="A19" s="88"/>
      <c r="B19" s="86"/>
      <c r="C19" s="86"/>
      <c r="D19" s="86"/>
      <c r="E19" s="86"/>
      <c r="F19" s="86"/>
      <c r="G19" s="86"/>
      <c r="H19" s="86"/>
      <c r="I19" s="86"/>
    </row>
    <row r="20" spans="1:9" x14ac:dyDescent="0.3">
      <c r="A20" s="88"/>
      <c r="B20" s="86"/>
      <c r="C20" s="86"/>
      <c r="D20" s="86"/>
      <c r="E20" s="86"/>
      <c r="F20" s="86"/>
      <c r="G20" s="86"/>
      <c r="H20" s="86"/>
      <c r="I20" s="86"/>
    </row>
    <row r="21" spans="1:9" x14ac:dyDescent="0.3">
      <c r="A21" s="88"/>
      <c r="B21" s="86"/>
      <c r="C21" s="86"/>
      <c r="D21" s="86"/>
      <c r="E21" s="86"/>
      <c r="F21" s="86"/>
      <c r="G21" s="86"/>
      <c r="H21" s="86"/>
      <c r="I21" s="86"/>
    </row>
    <row r="22" spans="1:9" ht="21" customHeight="1" x14ac:dyDescent="0.3">
      <c r="A22" s="88"/>
      <c r="B22" s="86"/>
      <c r="C22" s="86"/>
      <c r="D22" s="86"/>
      <c r="E22" s="86"/>
      <c r="F22" s="86"/>
      <c r="G22" s="86"/>
      <c r="H22" s="86"/>
      <c r="I22" s="86"/>
    </row>
  </sheetData>
  <mergeCells count="3">
    <mergeCell ref="A2:I2"/>
    <mergeCell ref="B17:I22"/>
    <mergeCell ref="A17:A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"/>
  <sheetViews>
    <sheetView workbookViewId="0">
      <selection activeCell="A14" sqref="A4:A14"/>
    </sheetView>
  </sheetViews>
  <sheetFormatPr defaultRowHeight="14.4" x14ac:dyDescent="0.3"/>
  <cols>
    <col min="1" max="1" width="33.5546875" customWidth="1"/>
    <col min="5" max="5" width="12.44140625" customWidth="1"/>
  </cols>
  <sheetData>
    <row r="2" spans="1:9" ht="66" customHeight="1" x14ac:dyDescent="0.3">
      <c r="A2" s="87" t="s">
        <v>81</v>
      </c>
      <c r="B2" s="87"/>
      <c r="C2" s="87"/>
      <c r="D2" s="87"/>
      <c r="E2" s="87"/>
      <c r="F2" s="87"/>
      <c r="G2" s="87"/>
      <c r="H2" s="87"/>
      <c r="I2" s="87"/>
    </row>
    <row r="4" spans="1:9" ht="15.6" x14ac:dyDescent="0.3">
      <c r="A4" s="76" t="s">
        <v>62</v>
      </c>
      <c r="B4" s="8" t="s">
        <v>19</v>
      </c>
      <c r="C4" s="8" t="s">
        <v>20</v>
      </c>
      <c r="D4" s="8" t="s">
        <v>21</v>
      </c>
      <c r="E4" s="46" t="s">
        <v>24</v>
      </c>
      <c r="F4" s="8" t="s">
        <v>64</v>
      </c>
    </row>
    <row r="5" spans="1:9" x14ac:dyDescent="0.3">
      <c r="A5" s="76" t="s">
        <v>52</v>
      </c>
      <c r="B5" s="38">
        <v>0</v>
      </c>
      <c r="C5" s="38">
        <v>8307.5499999999993</v>
      </c>
      <c r="D5" s="38">
        <v>569.85</v>
      </c>
      <c r="E5" s="38">
        <f>B5/(C5-D5)</f>
        <v>0</v>
      </c>
      <c r="F5" s="19">
        <f>IF(E5&lt;=0.15,1,0)</f>
        <v>1</v>
      </c>
    </row>
    <row r="6" spans="1:9" x14ac:dyDescent="0.3">
      <c r="A6" s="76" t="s">
        <v>53</v>
      </c>
      <c r="B6" s="38">
        <v>0</v>
      </c>
      <c r="C6" s="38">
        <v>6658.56</v>
      </c>
      <c r="D6" s="38">
        <f>125.63+2357.1</f>
        <v>2482.73</v>
      </c>
      <c r="E6" s="38">
        <f t="shared" ref="E6:E14" si="0">B6/(C6-D6)</f>
        <v>0</v>
      </c>
      <c r="F6" s="19">
        <f t="shared" ref="F6:F14" si="1">IF(E6&lt;=0.15,1,0)</f>
        <v>1</v>
      </c>
    </row>
    <row r="7" spans="1:9" x14ac:dyDescent="0.3">
      <c r="A7" s="76" t="s">
        <v>54</v>
      </c>
      <c r="B7" s="38">
        <v>0</v>
      </c>
      <c r="C7" s="38">
        <v>11338.26</v>
      </c>
      <c r="D7" s="38">
        <f>148.26+2059.91</f>
        <v>2208.17</v>
      </c>
      <c r="E7" s="38">
        <f t="shared" si="0"/>
        <v>0</v>
      </c>
      <c r="F7" s="19">
        <f t="shared" si="1"/>
        <v>1</v>
      </c>
    </row>
    <row r="8" spans="1:9" x14ac:dyDescent="0.3">
      <c r="A8" s="76" t="s">
        <v>55</v>
      </c>
      <c r="B8" s="38">
        <v>0</v>
      </c>
      <c r="C8" s="38">
        <v>4600.68</v>
      </c>
      <c r="D8" s="38">
        <f>61.31+473.86</f>
        <v>535.17000000000007</v>
      </c>
      <c r="E8" s="38">
        <f t="shared" si="0"/>
        <v>0</v>
      </c>
      <c r="F8" s="19">
        <f t="shared" si="1"/>
        <v>1</v>
      </c>
    </row>
    <row r="9" spans="1:9" x14ac:dyDescent="0.3">
      <c r="A9" s="76" t="s">
        <v>56</v>
      </c>
      <c r="B9" s="38">
        <v>0</v>
      </c>
      <c r="C9" s="38">
        <v>14393.26</v>
      </c>
      <c r="D9" s="38">
        <f>104.79+546.3</f>
        <v>651.08999999999992</v>
      </c>
      <c r="E9" s="38">
        <f t="shared" si="0"/>
        <v>0</v>
      </c>
      <c r="F9" s="19">
        <f t="shared" si="1"/>
        <v>1</v>
      </c>
    </row>
    <row r="10" spans="1:9" x14ac:dyDescent="0.3">
      <c r="A10" s="76" t="s">
        <v>57</v>
      </c>
      <c r="B10" s="38">
        <v>0</v>
      </c>
      <c r="C10" s="38">
        <v>11037.18</v>
      </c>
      <c r="D10" s="38">
        <v>2179.0650000000001</v>
      </c>
      <c r="E10" s="38">
        <f t="shared" si="0"/>
        <v>0</v>
      </c>
      <c r="F10" s="19">
        <f t="shared" si="1"/>
        <v>1</v>
      </c>
    </row>
    <row r="11" spans="1:9" x14ac:dyDescent="0.3">
      <c r="A11" s="76" t="s">
        <v>58</v>
      </c>
      <c r="B11" s="38">
        <v>0</v>
      </c>
      <c r="C11" s="38">
        <v>11442.92</v>
      </c>
      <c r="D11" s="38">
        <f>103.5+436.33</f>
        <v>539.82999999999993</v>
      </c>
      <c r="E11" s="38">
        <f t="shared" si="0"/>
        <v>0</v>
      </c>
      <c r="F11" s="19">
        <f t="shared" si="1"/>
        <v>1</v>
      </c>
    </row>
    <row r="12" spans="1:9" x14ac:dyDescent="0.3">
      <c r="A12" s="76" t="s">
        <v>59</v>
      </c>
      <c r="B12" s="38">
        <v>0</v>
      </c>
      <c r="C12" s="38">
        <v>9901.34</v>
      </c>
      <c r="D12" s="38">
        <v>368.762</v>
      </c>
      <c r="E12" s="38">
        <f t="shared" si="0"/>
        <v>0</v>
      </c>
      <c r="F12" s="19">
        <f t="shared" si="1"/>
        <v>1</v>
      </c>
    </row>
    <row r="13" spans="1:9" x14ac:dyDescent="0.3">
      <c r="A13" s="76" t="s">
        <v>60</v>
      </c>
      <c r="B13" s="38">
        <v>0</v>
      </c>
      <c r="C13" s="38">
        <v>11352.4</v>
      </c>
      <c r="D13" s="38">
        <v>2291.3000000000002</v>
      </c>
      <c r="E13" s="38">
        <f t="shared" si="0"/>
        <v>0</v>
      </c>
      <c r="F13" s="19">
        <f t="shared" si="1"/>
        <v>1</v>
      </c>
    </row>
    <row r="14" spans="1:9" x14ac:dyDescent="0.3">
      <c r="A14" s="76" t="s">
        <v>61</v>
      </c>
      <c r="B14" s="38">
        <v>0</v>
      </c>
      <c r="C14" s="38">
        <v>149485</v>
      </c>
      <c r="D14" s="38">
        <v>3789.47</v>
      </c>
      <c r="E14" s="38">
        <f t="shared" si="0"/>
        <v>0</v>
      </c>
      <c r="F14" s="19">
        <f t="shared" si="1"/>
        <v>1</v>
      </c>
    </row>
    <row r="15" spans="1:9" x14ac:dyDescent="0.3">
      <c r="A15" s="48" t="s">
        <v>82</v>
      </c>
      <c r="B15" s="14"/>
      <c r="C15" s="14"/>
      <c r="D15" s="14"/>
      <c r="E15" s="14"/>
    </row>
    <row r="16" spans="1:9" x14ac:dyDescent="0.3">
      <c r="A16" s="14"/>
      <c r="B16" s="14"/>
      <c r="C16" s="14"/>
      <c r="D16" s="14"/>
      <c r="E16" s="14"/>
    </row>
    <row r="17" spans="1:9" x14ac:dyDescent="0.3">
      <c r="A17" s="14"/>
      <c r="B17" s="14"/>
      <c r="C17" s="14"/>
      <c r="D17" s="14"/>
      <c r="E17" s="14"/>
    </row>
    <row r="18" spans="1:9" ht="15.75" customHeight="1" x14ac:dyDescent="0.3">
      <c r="A18" s="88" t="s">
        <v>24</v>
      </c>
      <c r="B18" s="86" t="s">
        <v>95</v>
      </c>
      <c r="C18" s="86"/>
      <c r="D18" s="86"/>
      <c r="E18" s="86"/>
      <c r="F18" s="86"/>
      <c r="G18" s="86"/>
      <c r="H18" s="86"/>
      <c r="I18" s="86"/>
    </row>
    <row r="19" spans="1:9" x14ac:dyDescent="0.3">
      <c r="A19" s="88"/>
      <c r="B19" s="86"/>
      <c r="C19" s="86"/>
      <c r="D19" s="86"/>
      <c r="E19" s="86"/>
      <c r="F19" s="86"/>
      <c r="G19" s="86"/>
      <c r="H19" s="86"/>
      <c r="I19" s="86"/>
    </row>
    <row r="20" spans="1:9" ht="22.5" customHeight="1" x14ac:dyDescent="0.3">
      <c r="A20" s="88"/>
      <c r="B20" s="86"/>
      <c r="C20" s="86"/>
      <c r="D20" s="86"/>
      <c r="E20" s="86"/>
      <c r="F20" s="86"/>
      <c r="G20" s="86"/>
      <c r="H20" s="86"/>
      <c r="I20" s="86"/>
    </row>
    <row r="21" spans="1:9" ht="26.25" customHeight="1" x14ac:dyDescent="0.3">
      <c r="A21" s="88"/>
      <c r="B21" s="86"/>
      <c r="C21" s="86"/>
      <c r="D21" s="86"/>
      <c r="E21" s="86"/>
      <c r="F21" s="86"/>
      <c r="G21" s="86"/>
      <c r="H21" s="86"/>
      <c r="I21" s="86"/>
    </row>
    <row r="22" spans="1:9" ht="28.5" customHeight="1" x14ac:dyDescent="0.3">
      <c r="A22" s="88"/>
      <c r="B22" s="86"/>
      <c r="C22" s="86"/>
      <c r="D22" s="86"/>
      <c r="E22" s="86"/>
      <c r="F22" s="86"/>
      <c r="G22" s="86"/>
      <c r="H22" s="86"/>
      <c r="I22" s="86"/>
    </row>
  </sheetData>
  <mergeCells count="3">
    <mergeCell ref="A18:A22"/>
    <mergeCell ref="A2:I2"/>
    <mergeCell ref="B18:I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9"/>
  <sheetViews>
    <sheetView workbookViewId="0">
      <selection activeCell="A14" sqref="A5:A14"/>
    </sheetView>
  </sheetViews>
  <sheetFormatPr defaultRowHeight="14.4" x14ac:dyDescent="0.3"/>
  <cols>
    <col min="1" max="1" width="33.88671875" customWidth="1"/>
    <col min="2" max="4" width="9.33203125" bestFit="1" customWidth="1"/>
    <col min="5" max="5" width="8.88671875" customWidth="1"/>
    <col min="6" max="7" width="9.33203125" bestFit="1" customWidth="1"/>
    <col min="8" max="8" width="19" customWidth="1"/>
    <col min="9" max="9" width="10.44140625" customWidth="1"/>
    <col min="10" max="10" width="0" hidden="1" customWidth="1"/>
  </cols>
  <sheetData>
    <row r="2" spans="1:11" ht="51.75" customHeight="1" x14ac:dyDescent="0.3">
      <c r="A2" s="82" t="s">
        <v>83</v>
      </c>
      <c r="B2" s="83"/>
      <c r="C2" s="83"/>
      <c r="D2" s="83"/>
      <c r="E2" s="83"/>
      <c r="F2" s="83"/>
      <c r="G2" s="83"/>
      <c r="H2" s="83"/>
      <c r="I2" s="83"/>
    </row>
    <row r="4" spans="1:11" ht="28.8" x14ac:dyDescent="0.3">
      <c r="A4" s="26" t="s">
        <v>62</v>
      </c>
      <c r="B4" s="50" t="s">
        <v>19</v>
      </c>
      <c r="C4" s="50" t="s">
        <v>20</v>
      </c>
      <c r="D4" s="50" t="s">
        <v>21</v>
      </c>
      <c r="E4" s="50" t="s">
        <v>26</v>
      </c>
      <c r="F4" s="50" t="s">
        <v>27</v>
      </c>
      <c r="G4" s="50" t="s">
        <v>28</v>
      </c>
      <c r="H4" s="51" t="s">
        <v>30</v>
      </c>
      <c r="I4" s="50" t="s">
        <v>29</v>
      </c>
      <c r="J4" s="47"/>
      <c r="K4" s="19" t="s">
        <v>64</v>
      </c>
    </row>
    <row r="5" spans="1:11" x14ac:dyDescent="0.3">
      <c r="A5" s="76" t="s">
        <v>52</v>
      </c>
      <c r="B5" s="38">
        <f>БК1!C5</f>
        <v>398.1</v>
      </c>
      <c r="C5" s="44">
        <v>0</v>
      </c>
      <c r="D5" s="44">
        <f>-БК2!C5</f>
        <v>-7909.4</v>
      </c>
      <c r="E5" s="44">
        <v>0</v>
      </c>
      <c r="F5" s="38">
        <f>БК2!C5</f>
        <v>7909.4</v>
      </c>
      <c r="G5" s="38">
        <f>БК2!D5</f>
        <v>6170.3</v>
      </c>
      <c r="H5" s="7"/>
      <c r="I5" s="52">
        <f>B5/(F5-G5)</f>
        <v>0.22891150595135423</v>
      </c>
      <c r="J5" s="1"/>
      <c r="K5" s="1">
        <f t="shared" ref="K5:K14" si="0">IF(I5&lt;=0.1,1,0)</f>
        <v>0</v>
      </c>
    </row>
    <row r="6" spans="1:11" x14ac:dyDescent="0.3">
      <c r="A6" s="76" t="s">
        <v>53</v>
      </c>
      <c r="B6" s="38">
        <f>БК1!C6</f>
        <v>-193.99</v>
      </c>
      <c r="C6" s="44">
        <v>0</v>
      </c>
      <c r="D6" s="44">
        <f>-БК2!C6</f>
        <v>-6464.5680000000002</v>
      </c>
      <c r="E6" s="44">
        <v>0</v>
      </c>
      <c r="F6" s="38">
        <f>БК2!C6</f>
        <v>6464.5680000000002</v>
      </c>
      <c r="G6" s="38">
        <f>БК2!D6</f>
        <v>5982.71</v>
      </c>
      <c r="H6" s="7"/>
      <c r="I6" s="52">
        <f t="shared" ref="I6:I14" si="1">B6/(F6-G6)</f>
        <v>-0.40258748427960089</v>
      </c>
      <c r="J6" s="1"/>
      <c r="K6" s="1">
        <f t="shared" si="0"/>
        <v>1</v>
      </c>
    </row>
    <row r="7" spans="1:11" x14ac:dyDescent="0.3">
      <c r="A7" s="76" t="s">
        <v>54</v>
      </c>
      <c r="B7" s="38">
        <f>БК1!C7</f>
        <v>948.52599999999995</v>
      </c>
      <c r="C7" s="44">
        <v>0</v>
      </c>
      <c r="D7" s="44">
        <f>-БК2!C7</f>
        <v>-12286.8</v>
      </c>
      <c r="E7" s="44">
        <v>0</v>
      </c>
      <c r="F7" s="38">
        <f>БК2!C7</f>
        <v>12286.8</v>
      </c>
      <c r="G7" s="38">
        <f>БК2!D7</f>
        <v>9633.7800000000007</v>
      </c>
      <c r="H7" s="7"/>
      <c r="I7" s="52">
        <f t="shared" si="1"/>
        <v>0.35752689387942815</v>
      </c>
      <c r="J7" s="1"/>
      <c r="K7" s="1">
        <f t="shared" si="0"/>
        <v>0</v>
      </c>
    </row>
    <row r="8" spans="1:11" x14ac:dyDescent="0.3">
      <c r="A8" s="76" t="s">
        <v>55</v>
      </c>
      <c r="B8" s="38">
        <f>БК1!C8</f>
        <v>97.58</v>
      </c>
      <c r="C8" s="44">
        <v>0</v>
      </c>
      <c r="D8" s="44">
        <f>-БК2!C8</f>
        <v>-4698.26</v>
      </c>
      <c r="E8" s="44">
        <v>0</v>
      </c>
      <c r="F8" s="38">
        <f>БК2!C8</f>
        <v>4698.26</v>
      </c>
      <c r="G8" s="38">
        <f>БК2!D8</f>
        <v>4575.5150000000003</v>
      </c>
      <c r="H8" s="7"/>
      <c r="I8" s="52">
        <f t="shared" si="1"/>
        <v>0.79498146564014893</v>
      </c>
      <c r="J8" s="1"/>
      <c r="K8" s="1">
        <f t="shared" si="0"/>
        <v>0</v>
      </c>
    </row>
    <row r="9" spans="1:11" x14ac:dyDescent="0.3">
      <c r="A9" s="76" t="s">
        <v>56</v>
      </c>
      <c r="B9" s="38">
        <f>БК1!C9</f>
        <v>136.268</v>
      </c>
      <c r="C9" s="44">
        <v>0</v>
      </c>
      <c r="D9" s="44">
        <f>-БК2!C9</f>
        <v>-14529.526</v>
      </c>
      <c r="E9" s="44">
        <v>0</v>
      </c>
      <c r="F9" s="38">
        <f>БК2!C9</f>
        <v>14529.526</v>
      </c>
      <c r="G9" s="38">
        <f>БК2!D9</f>
        <v>13038.165999999999</v>
      </c>
      <c r="H9" s="7"/>
      <c r="I9" s="52">
        <f t="shared" si="1"/>
        <v>9.1371633944855674E-2</v>
      </c>
      <c r="J9" s="1"/>
      <c r="K9" s="1">
        <f t="shared" si="0"/>
        <v>1</v>
      </c>
    </row>
    <row r="10" spans="1:11" x14ac:dyDescent="0.3">
      <c r="A10" s="76" t="s">
        <v>57</v>
      </c>
      <c r="B10" s="38">
        <f>БК1!C10</f>
        <v>37.020000000000003</v>
      </c>
      <c r="C10" s="44">
        <v>0</v>
      </c>
      <c r="D10" s="44">
        <f>-БК2!C10</f>
        <v>-11000.2</v>
      </c>
      <c r="E10" s="44">
        <v>0</v>
      </c>
      <c r="F10" s="38">
        <f>БК2!C10</f>
        <v>11000.2</v>
      </c>
      <c r="G10" s="38">
        <f>БК2!D10</f>
        <v>10075.950999999999</v>
      </c>
      <c r="H10" s="7"/>
      <c r="I10" s="52">
        <f t="shared" si="1"/>
        <v>4.0054141254142486E-2</v>
      </c>
      <c r="J10" s="1"/>
      <c r="K10" s="1">
        <f t="shared" si="0"/>
        <v>1</v>
      </c>
    </row>
    <row r="11" spans="1:11" x14ac:dyDescent="0.3">
      <c r="A11" s="76" t="s">
        <v>58</v>
      </c>
      <c r="B11" s="38">
        <f>БК1!C11</f>
        <v>32.5</v>
      </c>
      <c r="C11" s="44">
        <v>0</v>
      </c>
      <c r="D11" s="44">
        <f>-БК2!C11</f>
        <v>-11475.39</v>
      </c>
      <c r="E11" s="44">
        <v>0</v>
      </c>
      <c r="F11" s="38">
        <f>БК2!C11</f>
        <v>11475.39</v>
      </c>
      <c r="G11" s="38">
        <f>БК2!D11</f>
        <v>10373.950000000001</v>
      </c>
      <c r="H11" s="7"/>
      <c r="I11" s="52">
        <f t="shared" si="1"/>
        <v>2.9506827425915202E-2</v>
      </c>
      <c r="J11" s="1"/>
      <c r="K11" s="1">
        <f t="shared" si="0"/>
        <v>1</v>
      </c>
    </row>
    <row r="12" spans="1:11" x14ac:dyDescent="0.3">
      <c r="A12" s="76" t="s">
        <v>59</v>
      </c>
      <c r="B12" s="38">
        <f>БК1!C12</f>
        <v>12.07</v>
      </c>
      <c r="C12" s="44">
        <v>0</v>
      </c>
      <c r="D12" s="44">
        <f>-БК2!C12</f>
        <v>-9913.41</v>
      </c>
      <c r="E12" s="44">
        <v>0</v>
      </c>
      <c r="F12" s="38">
        <f>БК2!C12</f>
        <v>9913.41</v>
      </c>
      <c r="G12" s="38">
        <f>БК2!D12</f>
        <v>8579.6299999999992</v>
      </c>
      <c r="H12" s="7"/>
      <c r="I12" s="52">
        <f t="shared" si="1"/>
        <v>9.0494684280765895E-3</v>
      </c>
      <c r="J12" s="1"/>
      <c r="K12" s="1">
        <f t="shared" si="0"/>
        <v>1</v>
      </c>
    </row>
    <row r="13" spans="1:11" x14ac:dyDescent="0.3">
      <c r="A13" s="76" t="s">
        <v>60</v>
      </c>
      <c r="B13" s="38">
        <f>БК1!C13</f>
        <v>-140.15</v>
      </c>
      <c r="C13" s="44">
        <v>0</v>
      </c>
      <c r="D13" s="44">
        <f>-БК2!C13</f>
        <v>-11212.2</v>
      </c>
      <c r="E13" s="44">
        <v>0</v>
      </c>
      <c r="F13" s="38">
        <f>БК2!C13</f>
        <v>11212.2</v>
      </c>
      <c r="G13" s="38">
        <f>БК2!D13</f>
        <v>10648.3</v>
      </c>
      <c r="H13" s="7"/>
      <c r="I13" s="52">
        <f t="shared" si="1"/>
        <v>-0.24853697464089314</v>
      </c>
      <c r="J13" s="1"/>
      <c r="K13" s="1">
        <f t="shared" si="0"/>
        <v>1</v>
      </c>
    </row>
    <row r="14" spans="1:11" x14ac:dyDescent="0.3">
      <c r="A14" s="81" t="s">
        <v>61</v>
      </c>
      <c r="B14" s="38">
        <f>БК1!C14</f>
        <v>3637.82</v>
      </c>
      <c r="C14" s="44">
        <v>0</v>
      </c>
      <c r="D14" s="44">
        <f>-БК2!C14</f>
        <v>-153122.79999999999</v>
      </c>
      <c r="E14" s="44">
        <v>0</v>
      </c>
      <c r="F14" s="38">
        <f>БК2!C14</f>
        <v>153122.79999999999</v>
      </c>
      <c r="G14" s="38">
        <f>БК2!D14</f>
        <v>100092.45</v>
      </c>
      <c r="H14" s="7"/>
      <c r="I14" s="52">
        <f t="shared" si="1"/>
        <v>6.8598830669607133E-2</v>
      </c>
      <c r="J14" s="1"/>
      <c r="K14" s="1">
        <f t="shared" si="0"/>
        <v>1</v>
      </c>
    </row>
    <row r="15" spans="1:11" x14ac:dyDescent="0.3">
      <c r="A15" s="49" t="s">
        <v>85</v>
      </c>
    </row>
    <row r="17" spans="1:9" ht="36" customHeight="1" x14ac:dyDescent="0.3">
      <c r="A17" s="88" t="s">
        <v>25</v>
      </c>
      <c r="B17" s="89" t="s">
        <v>84</v>
      </c>
      <c r="C17" s="89"/>
      <c r="D17" s="89"/>
      <c r="E17" s="89"/>
      <c r="F17" s="89"/>
      <c r="G17" s="89"/>
      <c r="H17" s="89"/>
      <c r="I17" s="89"/>
    </row>
    <row r="18" spans="1:9" ht="44.25" customHeight="1" x14ac:dyDescent="0.3">
      <c r="A18" s="88"/>
      <c r="B18" s="89"/>
      <c r="C18" s="89"/>
      <c r="D18" s="89"/>
      <c r="E18" s="89"/>
      <c r="F18" s="89"/>
      <c r="G18" s="89"/>
      <c r="H18" s="89"/>
      <c r="I18" s="89"/>
    </row>
    <row r="19" spans="1:9" ht="117.75" customHeight="1" x14ac:dyDescent="0.3">
      <c r="A19" s="88"/>
      <c r="B19" s="89"/>
      <c r="C19" s="89"/>
      <c r="D19" s="89"/>
      <c r="E19" s="89"/>
      <c r="F19" s="89"/>
      <c r="G19" s="89"/>
      <c r="H19" s="89"/>
      <c r="I19" s="89"/>
    </row>
  </sheetData>
  <mergeCells count="3">
    <mergeCell ref="A2:I2"/>
    <mergeCell ref="B17:I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19"/>
  <sheetViews>
    <sheetView workbookViewId="0">
      <selection activeCell="A7" sqref="A7"/>
    </sheetView>
  </sheetViews>
  <sheetFormatPr defaultRowHeight="14.4" x14ac:dyDescent="0.3"/>
  <cols>
    <col min="1" max="1" width="34.33203125" customWidth="1"/>
    <col min="4" max="4" width="23.109375" customWidth="1"/>
  </cols>
  <sheetData>
    <row r="2" spans="1:5" ht="72" customHeight="1" x14ac:dyDescent="0.3">
      <c r="A2" s="82" t="s">
        <v>86</v>
      </c>
      <c r="B2" s="83"/>
      <c r="C2" s="83"/>
      <c r="D2" s="83"/>
      <c r="E2" s="83"/>
    </row>
    <row r="4" spans="1:5" ht="15.6" x14ac:dyDescent="0.3">
      <c r="A4" s="40" t="s">
        <v>62</v>
      </c>
      <c r="B4" s="8" t="s">
        <v>19</v>
      </c>
      <c r="C4" s="8" t="s">
        <v>20</v>
      </c>
      <c r="D4" s="42" t="s">
        <v>31</v>
      </c>
      <c r="E4" s="8" t="s">
        <v>64</v>
      </c>
    </row>
    <row r="5" spans="1:5" x14ac:dyDescent="0.3">
      <c r="A5" s="76" t="s">
        <v>52</v>
      </c>
      <c r="B5" s="38">
        <v>0</v>
      </c>
      <c r="C5" s="38">
        <f>БК3!C5</f>
        <v>8307.5499999999993</v>
      </c>
      <c r="D5" s="38">
        <f>B5/C5</f>
        <v>0</v>
      </c>
      <c r="E5" s="8">
        <v>1</v>
      </c>
    </row>
    <row r="6" spans="1:5" x14ac:dyDescent="0.3">
      <c r="A6" s="76" t="s">
        <v>53</v>
      </c>
      <c r="B6" s="38">
        <v>0</v>
      </c>
      <c r="C6" s="38">
        <f>БК3!C6</f>
        <v>6658.56</v>
      </c>
      <c r="D6" s="38">
        <f t="shared" ref="D6:D14" si="0">B6/C6</f>
        <v>0</v>
      </c>
      <c r="E6" s="8">
        <v>1</v>
      </c>
    </row>
    <row r="7" spans="1:5" x14ac:dyDescent="0.3">
      <c r="A7" s="76" t="s">
        <v>54</v>
      </c>
      <c r="B7" s="38">
        <v>0</v>
      </c>
      <c r="C7" s="38">
        <f>БК3!C7</f>
        <v>11338.26</v>
      </c>
      <c r="D7" s="38">
        <f t="shared" si="0"/>
        <v>0</v>
      </c>
      <c r="E7" s="8">
        <v>1</v>
      </c>
    </row>
    <row r="8" spans="1:5" x14ac:dyDescent="0.3">
      <c r="A8" s="76" t="s">
        <v>55</v>
      </c>
      <c r="B8" s="38">
        <v>0</v>
      </c>
      <c r="C8" s="38">
        <f>БК3!C8</f>
        <v>4600.68</v>
      </c>
      <c r="D8" s="38">
        <f t="shared" si="0"/>
        <v>0</v>
      </c>
      <c r="E8" s="8">
        <v>1</v>
      </c>
    </row>
    <row r="9" spans="1:5" x14ac:dyDescent="0.3">
      <c r="A9" s="76" t="s">
        <v>56</v>
      </c>
      <c r="B9" s="38">
        <v>0</v>
      </c>
      <c r="C9" s="38">
        <f>БК3!C9</f>
        <v>14393.26</v>
      </c>
      <c r="D9" s="38">
        <f t="shared" si="0"/>
        <v>0</v>
      </c>
      <c r="E9" s="8">
        <v>1</v>
      </c>
    </row>
    <row r="10" spans="1:5" x14ac:dyDescent="0.3">
      <c r="A10" s="76" t="s">
        <v>57</v>
      </c>
      <c r="B10" s="38">
        <v>0</v>
      </c>
      <c r="C10" s="38">
        <f>БК3!C10</f>
        <v>11037.18</v>
      </c>
      <c r="D10" s="38">
        <f t="shared" si="0"/>
        <v>0</v>
      </c>
      <c r="E10" s="8">
        <v>1</v>
      </c>
    </row>
    <row r="11" spans="1:5" x14ac:dyDescent="0.3">
      <c r="A11" s="76" t="s">
        <v>58</v>
      </c>
      <c r="B11" s="38">
        <v>0</v>
      </c>
      <c r="C11" s="38">
        <f>БК3!C11</f>
        <v>11442.92</v>
      </c>
      <c r="D11" s="38">
        <f t="shared" si="0"/>
        <v>0</v>
      </c>
      <c r="E11" s="8">
        <v>1</v>
      </c>
    </row>
    <row r="12" spans="1:5" x14ac:dyDescent="0.3">
      <c r="A12" s="76" t="s">
        <v>59</v>
      </c>
      <c r="B12" s="38">
        <v>0</v>
      </c>
      <c r="C12" s="38">
        <f>БК3!C12</f>
        <v>9901.34</v>
      </c>
      <c r="D12" s="38">
        <f t="shared" si="0"/>
        <v>0</v>
      </c>
      <c r="E12" s="8">
        <v>1</v>
      </c>
    </row>
    <row r="13" spans="1:5" x14ac:dyDescent="0.3">
      <c r="A13" s="76" t="s">
        <v>60</v>
      </c>
      <c r="B13" s="38">
        <v>0</v>
      </c>
      <c r="C13" s="38">
        <f>БК3!C13</f>
        <v>11352.4</v>
      </c>
      <c r="D13" s="38">
        <f t="shared" si="0"/>
        <v>0</v>
      </c>
      <c r="E13" s="8">
        <v>1</v>
      </c>
    </row>
    <row r="14" spans="1:5" x14ac:dyDescent="0.3">
      <c r="A14" s="76" t="s">
        <v>61</v>
      </c>
      <c r="B14" s="38">
        <v>0</v>
      </c>
      <c r="C14" s="38">
        <f>БК3!C14</f>
        <v>149485</v>
      </c>
      <c r="D14" s="38">
        <f t="shared" si="0"/>
        <v>0</v>
      </c>
      <c r="E14" s="8">
        <v>1</v>
      </c>
    </row>
    <row r="17" spans="1:5" ht="15.75" customHeight="1" x14ac:dyDescent="0.3">
      <c r="A17" s="84" t="s">
        <v>31</v>
      </c>
      <c r="B17" s="90" t="s">
        <v>87</v>
      </c>
      <c r="C17" s="90"/>
      <c r="D17" s="90"/>
      <c r="E17" s="90"/>
    </row>
    <row r="18" spans="1:5" x14ac:dyDescent="0.3">
      <c r="A18" s="84"/>
      <c r="B18" s="90"/>
      <c r="C18" s="90"/>
      <c r="D18" s="90"/>
      <c r="E18" s="90"/>
    </row>
    <row r="19" spans="1:5" ht="36.75" customHeight="1" x14ac:dyDescent="0.3">
      <c r="A19" s="84"/>
      <c r="B19" s="90"/>
      <c r="C19" s="90"/>
      <c r="D19" s="90"/>
      <c r="E19" s="90"/>
    </row>
  </sheetData>
  <mergeCells count="3">
    <mergeCell ref="A2:E2"/>
    <mergeCell ref="B17:E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21"/>
  <sheetViews>
    <sheetView workbookViewId="0">
      <selection activeCell="A14" sqref="A5:A14"/>
    </sheetView>
  </sheetViews>
  <sheetFormatPr defaultRowHeight="14.4" x14ac:dyDescent="0.3"/>
  <cols>
    <col min="1" max="1" width="36" customWidth="1"/>
    <col min="4" max="4" width="0" hidden="1" customWidth="1"/>
    <col min="5" max="5" width="12.44140625" customWidth="1"/>
  </cols>
  <sheetData>
    <row r="2" spans="1:11" ht="99.75" customHeight="1" x14ac:dyDescent="0.3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15.6" x14ac:dyDescent="0.3">
      <c r="A4" s="26" t="s">
        <v>62</v>
      </c>
      <c r="B4" s="8" t="s">
        <v>19</v>
      </c>
      <c r="C4" s="8" t="s">
        <v>20</v>
      </c>
      <c r="D4" s="8"/>
      <c r="E4" s="42" t="s">
        <v>31</v>
      </c>
      <c r="F4" s="6" t="s">
        <v>64</v>
      </c>
    </row>
    <row r="5" spans="1:11" x14ac:dyDescent="0.3">
      <c r="A5" s="76" t="s">
        <v>52</v>
      </c>
      <c r="B5" s="38">
        <v>369.6</v>
      </c>
      <c r="C5" s="69">
        <f>4701*1.08*52*1.6/1000</f>
        <v>422.41305599999998</v>
      </c>
      <c r="D5" s="19"/>
      <c r="E5" s="39">
        <f>B5/C5</f>
        <v>0.8749729553813792</v>
      </c>
      <c r="F5" s="18">
        <f>IF(D5&lt;=1,1,0)</f>
        <v>1</v>
      </c>
    </row>
    <row r="6" spans="1:11" x14ac:dyDescent="0.3">
      <c r="A6" s="76" t="s">
        <v>53</v>
      </c>
      <c r="B6" s="38">
        <v>351.32499999999999</v>
      </c>
      <c r="C6" s="69">
        <f t="shared" ref="C6:C13" si="0">4701*1.08*52*1.6/1000</f>
        <v>422.41305599999998</v>
      </c>
      <c r="D6" s="19"/>
      <c r="E6" s="39">
        <f t="shared" ref="E6:E14" si="1">B6/C6</f>
        <v>0.83170961458160986</v>
      </c>
      <c r="F6" s="18">
        <f t="shared" ref="F6:F14" si="2">IF(D6&lt;=1,1,0)</f>
        <v>1</v>
      </c>
    </row>
    <row r="7" spans="1:11" x14ac:dyDescent="0.3">
      <c r="A7" s="76" t="s">
        <v>54</v>
      </c>
      <c r="B7" s="38">
        <v>366.6</v>
      </c>
      <c r="C7" s="69">
        <f t="shared" si="0"/>
        <v>422.41305599999998</v>
      </c>
      <c r="D7" s="19"/>
      <c r="E7" s="39">
        <f t="shared" si="1"/>
        <v>0.86787090217211482</v>
      </c>
      <c r="F7" s="18">
        <f t="shared" si="2"/>
        <v>1</v>
      </c>
    </row>
    <row r="8" spans="1:11" x14ac:dyDescent="0.3">
      <c r="A8" s="76" t="s">
        <v>55</v>
      </c>
      <c r="B8" s="38">
        <v>422.3</v>
      </c>
      <c r="C8" s="69">
        <f t="shared" si="0"/>
        <v>422.41305599999998</v>
      </c>
      <c r="D8" s="19"/>
      <c r="E8" s="39">
        <f t="shared" si="1"/>
        <v>0.99973235675745786</v>
      </c>
      <c r="F8" s="18">
        <f t="shared" si="2"/>
        <v>1</v>
      </c>
    </row>
    <row r="9" spans="1:11" x14ac:dyDescent="0.3">
      <c r="A9" s="76" t="s">
        <v>56</v>
      </c>
      <c r="B9" s="38">
        <v>369.6</v>
      </c>
      <c r="C9" s="69">
        <f t="shared" si="0"/>
        <v>422.41305599999998</v>
      </c>
      <c r="D9" s="19"/>
      <c r="E9" s="39">
        <f t="shared" si="1"/>
        <v>0.8749729553813792</v>
      </c>
      <c r="F9" s="18">
        <f t="shared" si="2"/>
        <v>1</v>
      </c>
    </row>
    <row r="10" spans="1:11" x14ac:dyDescent="0.3">
      <c r="A10" s="76" t="s">
        <v>57</v>
      </c>
      <c r="B10" s="38">
        <v>380</v>
      </c>
      <c r="C10" s="69">
        <f t="shared" si="0"/>
        <v>422.41305599999998</v>
      </c>
      <c r="D10" s="19"/>
      <c r="E10" s="39">
        <f t="shared" si="1"/>
        <v>0.89959340650682917</v>
      </c>
      <c r="F10" s="18">
        <f t="shared" si="2"/>
        <v>1</v>
      </c>
    </row>
    <row r="11" spans="1:11" x14ac:dyDescent="0.3">
      <c r="A11" s="76" t="s">
        <v>58</v>
      </c>
      <c r="B11" s="38">
        <v>367.97500000000002</v>
      </c>
      <c r="C11" s="69">
        <f t="shared" si="0"/>
        <v>422.41305599999998</v>
      </c>
      <c r="D11" s="19"/>
      <c r="E11" s="39">
        <f t="shared" si="1"/>
        <v>0.87112600989302769</v>
      </c>
      <c r="F11" s="18">
        <f t="shared" si="2"/>
        <v>1</v>
      </c>
    </row>
    <row r="12" spans="1:11" x14ac:dyDescent="0.3">
      <c r="A12" s="76" t="s">
        <v>59</v>
      </c>
      <c r="B12" s="38">
        <v>351.75</v>
      </c>
      <c r="C12" s="69">
        <f t="shared" si="0"/>
        <v>422.41305599999998</v>
      </c>
      <c r="D12" s="19"/>
      <c r="E12" s="39">
        <f t="shared" si="1"/>
        <v>0.83271573878625571</v>
      </c>
      <c r="F12" s="18">
        <f t="shared" si="2"/>
        <v>1</v>
      </c>
    </row>
    <row r="13" spans="1:11" x14ac:dyDescent="0.3">
      <c r="A13" s="76" t="s">
        <v>60</v>
      </c>
      <c r="B13" s="38">
        <v>361</v>
      </c>
      <c r="C13" s="69">
        <f t="shared" si="0"/>
        <v>422.41305599999998</v>
      </c>
      <c r="D13" s="19"/>
      <c r="E13" s="39">
        <f t="shared" si="1"/>
        <v>0.85461373618148773</v>
      </c>
      <c r="F13" s="18">
        <f t="shared" si="2"/>
        <v>1</v>
      </c>
    </row>
    <row r="14" spans="1:11" x14ac:dyDescent="0.3">
      <c r="A14" s="76" t="s">
        <v>61</v>
      </c>
      <c r="B14" s="38">
        <v>573.15333333333331</v>
      </c>
      <c r="C14" s="70">
        <f>5338*55.4*1.08*1.6/1000</f>
        <v>511.01314560000003</v>
      </c>
      <c r="D14" s="19"/>
      <c r="E14" s="39">
        <f t="shared" si="1"/>
        <v>1.1216019358178586</v>
      </c>
      <c r="F14" s="18">
        <f t="shared" si="2"/>
        <v>1</v>
      </c>
    </row>
    <row r="17" spans="1:9" ht="21.75" customHeight="1" x14ac:dyDescent="0.3">
      <c r="A17" s="84" t="s">
        <v>31</v>
      </c>
      <c r="B17" s="91" t="s">
        <v>89</v>
      </c>
      <c r="C17" s="91"/>
      <c r="D17" s="91"/>
      <c r="E17" s="91"/>
      <c r="F17" s="91"/>
      <c r="G17" s="91"/>
      <c r="H17" s="91"/>
      <c r="I17" s="91"/>
    </row>
    <row r="18" spans="1:9" ht="97.5" customHeight="1" x14ac:dyDescent="0.3">
      <c r="A18" s="84"/>
      <c r="B18" s="92"/>
      <c r="C18" s="92"/>
      <c r="D18" s="92"/>
      <c r="E18" s="92"/>
      <c r="F18" s="92"/>
      <c r="G18" s="92"/>
      <c r="H18" s="92"/>
      <c r="I18" s="92"/>
    </row>
    <row r="19" spans="1:9" x14ac:dyDescent="0.3">
      <c r="B19" s="92"/>
      <c r="C19" s="92"/>
      <c r="D19" s="92"/>
      <c r="E19" s="92"/>
      <c r="F19" s="92"/>
      <c r="G19" s="92"/>
      <c r="H19" s="92"/>
      <c r="I19" s="92"/>
    </row>
    <row r="20" spans="1:9" x14ac:dyDescent="0.3">
      <c r="B20" s="92"/>
      <c r="C20" s="92"/>
      <c r="D20" s="92"/>
      <c r="E20" s="92"/>
      <c r="F20" s="92"/>
      <c r="G20" s="92"/>
      <c r="H20" s="92"/>
      <c r="I20" s="92"/>
    </row>
    <row r="21" spans="1:9" x14ac:dyDescent="0.3">
      <c r="B21" s="92"/>
      <c r="C21" s="92"/>
      <c r="D21" s="92"/>
      <c r="E21" s="92"/>
      <c r="F21" s="92"/>
      <c r="G21" s="92"/>
      <c r="H21" s="92"/>
      <c r="I21" s="92"/>
    </row>
  </sheetData>
  <mergeCells count="3">
    <mergeCell ref="A17:A18"/>
    <mergeCell ref="A2:K2"/>
    <mergeCell ref="B17:I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9"/>
  <sheetViews>
    <sheetView workbookViewId="0">
      <selection activeCell="F5" sqref="F5"/>
    </sheetView>
  </sheetViews>
  <sheetFormatPr defaultRowHeight="14.4" x14ac:dyDescent="0.3"/>
  <cols>
    <col min="1" max="1" width="36.6640625" customWidth="1"/>
    <col min="3" max="4" width="0" hidden="1" customWidth="1"/>
    <col min="5" max="5" width="12.44140625" hidden="1" customWidth="1"/>
    <col min="7" max="7" width="21.6640625" customWidth="1"/>
    <col min="8" max="8" width="8.109375" customWidth="1"/>
    <col min="9" max="9" width="8" customWidth="1"/>
    <col min="10" max="10" width="9.109375" customWidth="1"/>
  </cols>
  <sheetData>
    <row r="2" spans="1:10" ht="54" customHeight="1" x14ac:dyDescent="0.3">
      <c r="A2" s="82" t="s">
        <v>90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ht="15.6" x14ac:dyDescent="0.3">
      <c r="A4" s="26" t="s">
        <v>62</v>
      </c>
      <c r="B4" s="18" t="s">
        <v>19</v>
      </c>
      <c r="C4" s="18"/>
      <c r="D4" s="18"/>
      <c r="E4" s="53"/>
      <c r="F4" s="19" t="s">
        <v>64</v>
      </c>
    </row>
    <row r="5" spans="1:10" x14ac:dyDescent="0.3">
      <c r="A5" s="6" t="s">
        <v>52</v>
      </c>
      <c r="B5" s="18">
        <v>0</v>
      </c>
      <c r="C5" s="18"/>
      <c r="D5" s="18"/>
      <c r="E5" s="18"/>
      <c r="F5" s="19">
        <v>1</v>
      </c>
    </row>
    <row r="6" spans="1:10" x14ac:dyDescent="0.3">
      <c r="A6" s="6" t="s">
        <v>53</v>
      </c>
      <c r="B6" s="44">
        <v>0</v>
      </c>
      <c r="C6" s="18"/>
      <c r="D6" s="18"/>
      <c r="E6" s="18"/>
      <c r="F6" s="19">
        <v>1</v>
      </c>
    </row>
    <row r="7" spans="1:10" x14ac:dyDescent="0.3">
      <c r="A7" s="6" t="s">
        <v>54</v>
      </c>
      <c r="B7" s="44">
        <v>0</v>
      </c>
      <c r="C7" s="18"/>
      <c r="D7" s="18"/>
      <c r="E7" s="18"/>
      <c r="F7" s="19">
        <v>1</v>
      </c>
    </row>
    <row r="8" spans="1:10" x14ac:dyDescent="0.3">
      <c r="A8" s="6" t="s">
        <v>55</v>
      </c>
      <c r="B8" s="44">
        <v>0</v>
      </c>
      <c r="C8" s="18"/>
      <c r="D8" s="18"/>
      <c r="E8" s="18"/>
      <c r="F8" s="19">
        <v>1</v>
      </c>
    </row>
    <row r="9" spans="1:10" x14ac:dyDescent="0.3">
      <c r="A9" s="6" t="s">
        <v>56</v>
      </c>
      <c r="B9" s="44">
        <v>0</v>
      </c>
      <c r="C9" s="18"/>
      <c r="D9" s="18"/>
      <c r="E9" s="18"/>
      <c r="F9" s="19">
        <v>1</v>
      </c>
    </row>
    <row r="10" spans="1:10" x14ac:dyDescent="0.3">
      <c r="A10" s="6" t="s">
        <v>57</v>
      </c>
      <c r="B10" s="44">
        <v>0</v>
      </c>
      <c r="C10" s="18"/>
      <c r="D10" s="18"/>
      <c r="E10" s="18"/>
      <c r="F10" s="19">
        <v>1</v>
      </c>
    </row>
    <row r="11" spans="1:10" x14ac:dyDescent="0.3">
      <c r="A11" s="6" t="s">
        <v>58</v>
      </c>
      <c r="B11" s="44">
        <v>0</v>
      </c>
      <c r="C11" s="18"/>
      <c r="D11" s="18"/>
      <c r="E11" s="18"/>
      <c r="F11" s="19">
        <v>1</v>
      </c>
    </row>
    <row r="12" spans="1:10" x14ac:dyDescent="0.3">
      <c r="A12" s="6" t="s">
        <v>59</v>
      </c>
      <c r="B12" s="44">
        <v>0</v>
      </c>
      <c r="C12" s="18"/>
      <c r="D12" s="18"/>
      <c r="E12" s="18"/>
      <c r="F12" s="19">
        <v>1</v>
      </c>
    </row>
    <row r="13" spans="1:10" x14ac:dyDescent="0.3">
      <c r="A13" s="6" t="s">
        <v>60</v>
      </c>
      <c r="B13" s="44">
        <v>0</v>
      </c>
      <c r="C13" s="18"/>
      <c r="D13" s="18"/>
      <c r="E13" s="18"/>
      <c r="F13" s="19">
        <v>1</v>
      </c>
    </row>
    <row r="14" spans="1:10" x14ac:dyDescent="0.3">
      <c r="A14" s="6" t="s">
        <v>61</v>
      </c>
      <c r="B14" s="44">
        <v>0</v>
      </c>
      <c r="C14" s="18"/>
      <c r="D14" s="18"/>
      <c r="E14" s="18"/>
      <c r="F14" s="19">
        <v>1</v>
      </c>
    </row>
    <row r="17" spans="1:10" ht="15.75" customHeight="1" x14ac:dyDescent="0.3">
      <c r="A17" s="84" t="s">
        <v>32</v>
      </c>
      <c r="B17" s="93" t="s">
        <v>91</v>
      </c>
      <c r="C17" s="93"/>
      <c r="D17" s="93"/>
      <c r="E17" s="93"/>
      <c r="F17" s="93"/>
      <c r="G17" s="93"/>
      <c r="H17" s="93"/>
      <c r="I17" s="93"/>
      <c r="J17" s="93"/>
    </row>
    <row r="18" spans="1:10" x14ac:dyDescent="0.3">
      <c r="A18" s="84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72" customHeight="1" x14ac:dyDescent="0.3">
      <c r="A19" s="84"/>
      <c r="B19" s="93"/>
      <c r="C19" s="93"/>
      <c r="D19" s="93"/>
      <c r="E19" s="93"/>
      <c r="F19" s="93"/>
      <c r="G19" s="93"/>
      <c r="H19" s="93"/>
      <c r="I19" s="93"/>
      <c r="J19" s="93"/>
    </row>
  </sheetData>
  <mergeCells count="3">
    <mergeCell ref="A2:J2"/>
    <mergeCell ref="B17:J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8"/>
  <sheetViews>
    <sheetView workbookViewId="0">
      <selection activeCell="D15" sqref="D15:E15"/>
    </sheetView>
  </sheetViews>
  <sheetFormatPr defaultRowHeight="14.4" x14ac:dyDescent="0.3"/>
  <cols>
    <col min="1" max="1" width="36.44140625" customWidth="1"/>
    <col min="2" max="2" width="10.6640625" customWidth="1"/>
    <col min="5" max="5" width="8.88671875" customWidth="1"/>
    <col min="7" max="7" width="0" hidden="1" customWidth="1"/>
  </cols>
  <sheetData>
    <row r="2" spans="1:8" ht="33" customHeight="1" x14ac:dyDescent="0.3">
      <c r="A2" s="87" t="s">
        <v>93</v>
      </c>
      <c r="B2" s="87"/>
      <c r="C2" s="87"/>
      <c r="D2" s="87"/>
      <c r="E2" s="87"/>
      <c r="F2" s="87"/>
      <c r="G2" s="87"/>
      <c r="H2" s="87"/>
    </row>
    <row r="4" spans="1:8" ht="50.25" customHeight="1" x14ac:dyDescent="0.3">
      <c r="A4" s="78" t="s">
        <v>62</v>
      </c>
      <c r="B4" s="79"/>
      <c r="C4" s="30"/>
      <c r="D4" s="19" t="s">
        <v>19</v>
      </c>
      <c r="E4" s="19" t="s">
        <v>20</v>
      </c>
      <c r="F4" s="8"/>
      <c r="G4" s="54"/>
      <c r="H4" s="19" t="s">
        <v>64</v>
      </c>
    </row>
    <row r="5" spans="1:8" x14ac:dyDescent="0.3">
      <c r="A5" s="76" t="s">
        <v>52</v>
      </c>
      <c r="B5" s="80">
        <v>63441.898000000001</v>
      </c>
      <c r="C5" s="30">
        <v>55024.619999999995</v>
      </c>
      <c r="D5" s="38">
        <v>1739.2</v>
      </c>
      <c r="E5" s="19">
        <v>1954.7</v>
      </c>
      <c r="F5" s="55">
        <f>(B5/C5)/(D5/E5)</f>
        <v>1.2958349871154959</v>
      </c>
      <c r="G5" s="19"/>
      <c r="H5" s="18">
        <f>IF(F5&lt;=1,1,0)</f>
        <v>0</v>
      </c>
    </row>
    <row r="6" spans="1:8" x14ac:dyDescent="0.3">
      <c r="A6" s="76" t="s">
        <v>53</v>
      </c>
      <c r="B6" s="80">
        <v>63441.898000000001</v>
      </c>
      <c r="C6" s="30">
        <v>55024.619999999995</v>
      </c>
      <c r="D6" s="38">
        <v>481.858</v>
      </c>
      <c r="E6" s="19">
        <v>355.03</v>
      </c>
      <c r="F6" s="55">
        <f t="shared" ref="F6:F14" si="0">(B6/C6)/(D6/E6)</f>
        <v>0.84950334657416682</v>
      </c>
      <c r="G6" s="19"/>
      <c r="H6" s="18">
        <f t="shared" ref="H6:H14" si="1">IF(F6&lt;=1,1,0)</f>
        <v>1</v>
      </c>
    </row>
    <row r="7" spans="1:8" x14ac:dyDescent="0.3">
      <c r="A7" s="76" t="s">
        <v>54</v>
      </c>
      <c r="B7" s="80">
        <v>63441.898000000001</v>
      </c>
      <c r="C7" s="30">
        <v>55024.619999999995</v>
      </c>
      <c r="D7" s="38">
        <v>2653</v>
      </c>
      <c r="E7" s="19">
        <v>1408.34</v>
      </c>
      <c r="F7" s="55">
        <f t="shared" si="0"/>
        <v>0.6120534915334338</v>
      </c>
      <c r="G7" s="19"/>
      <c r="H7" s="18">
        <f t="shared" si="1"/>
        <v>1</v>
      </c>
    </row>
    <row r="8" spans="1:8" x14ac:dyDescent="0.3">
      <c r="A8" s="76" t="s">
        <v>55</v>
      </c>
      <c r="B8" s="80">
        <v>63441.898000000001</v>
      </c>
      <c r="C8" s="30">
        <v>55024.619999999995</v>
      </c>
      <c r="D8" s="38">
        <v>122.75</v>
      </c>
      <c r="E8" s="19">
        <v>131.71</v>
      </c>
      <c r="F8" s="55">
        <f t="shared" si="0"/>
        <v>1.2371329220500811</v>
      </c>
      <c r="G8" s="19"/>
      <c r="H8" s="18">
        <f t="shared" si="1"/>
        <v>0</v>
      </c>
    </row>
    <row r="9" spans="1:8" x14ac:dyDescent="0.3">
      <c r="A9" s="76" t="s">
        <v>56</v>
      </c>
      <c r="B9" s="80">
        <v>63441.898000000001</v>
      </c>
      <c r="C9" s="30">
        <v>55024.619999999995</v>
      </c>
      <c r="D9" s="38">
        <v>1491.36</v>
      </c>
      <c r="E9" s="19">
        <v>1372.93</v>
      </c>
      <c r="F9" s="55">
        <f t="shared" si="0"/>
        <v>1.0614145083443611</v>
      </c>
      <c r="G9" s="19"/>
      <c r="H9" s="18">
        <f t="shared" si="1"/>
        <v>0</v>
      </c>
    </row>
    <row r="10" spans="1:8" x14ac:dyDescent="0.3">
      <c r="A10" s="76" t="s">
        <v>57</v>
      </c>
      <c r="B10" s="80">
        <v>63441.898000000001</v>
      </c>
      <c r="C10" s="30">
        <v>55024.619999999995</v>
      </c>
      <c r="D10" s="38">
        <v>924.21</v>
      </c>
      <c r="E10" s="38">
        <v>969.11</v>
      </c>
      <c r="F10" s="55">
        <f t="shared" si="0"/>
        <v>1.208986710546444</v>
      </c>
      <c r="G10" s="19"/>
      <c r="H10" s="18">
        <f t="shared" si="1"/>
        <v>0</v>
      </c>
    </row>
    <row r="11" spans="1:8" x14ac:dyDescent="0.3">
      <c r="A11" s="76" t="s">
        <v>58</v>
      </c>
      <c r="B11" s="80">
        <v>63441.898000000001</v>
      </c>
      <c r="C11" s="30">
        <v>55024.619999999995</v>
      </c>
      <c r="D11" s="38">
        <v>1101.44</v>
      </c>
      <c r="E11" s="19">
        <v>912.65</v>
      </c>
      <c r="F11" s="56">
        <f t="shared" si="0"/>
        <v>0.95535004671406609</v>
      </c>
      <c r="G11" s="57"/>
      <c r="H11" s="18">
        <f t="shared" si="1"/>
        <v>1</v>
      </c>
    </row>
    <row r="12" spans="1:8" x14ac:dyDescent="0.3">
      <c r="A12" s="76" t="s">
        <v>59</v>
      </c>
      <c r="B12" s="80">
        <v>63441.898000000001</v>
      </c>
      <c r="C12" s="30">
        <v>55024.619999999995</v>
      </c>
      <c r="D12" s="38">
        <v>1333.78</v>
      </c>
      <c r="E12" s="19">
        <v>1275.24</v>
      </c>
      <c r="F12" s="56">
        <f t="shared" si="0"/>
        <v>1.1023686173636353</v>
      </c>
      <c r="G12" s="57"/>
      <c r="H12" s="18">
        <f t="shared" si="1"/>
        <v>0</v>
      </c>
    </row>
    <row r="13" spans="1:8" x14ac:dyDescent="0.3">
      <c r="A13" s="76" t="s">
        <v>60</v>
      </c>
      <c r="B13" s="80">
        <v>63441.898000000001</v>
      </c>
      <c r="C13" s="30">
        <v>55024.619999999995</v>
      </c>
      <c r="D13" s="38">
        <v>563.94000000000005</v>
      </c>
      <c r="E13" s="19">
        <v>399.96</v>
      </c>
      <c r="F13" s="56">
        <f t="shared" si="0"/>
        <v>0.81771652632277514</v>
      </c>
      <c r="G13" s="19"/>
      <c r="H13" s="18">
        <f t="shared" si="1"/>
        <v>1</v>
      </c>
    </row>
    <row r="14" spans="1:8" x14ac:dyDescent="0.3">
      <c r="A14" s="6" t="s">
        <v>61</v>
      </c>
      <c r="B14" s="72">
        <v>63441.898000000001</v>
      </c>
      <c r="C14" s="19">
        <v>55024.619999999995</v>
      </c>
      <c r="D14" s="38">
        <v>53030.36</v>
      </c>
      <c r="E14" s="19">
        <v>46244.95</v>
      </c>
      <c r="F14" s="56">
        <f t="shared" si="0"/>
        <v>1.0054462396808601</v>
      </c>
      <c r="G14" s="19"/>
      <c r="H14" s="18">
        <f t="shared" si="1"/>
        <v>0</v>
      </c>
    </row>
    <row r="15" spans="1:8" x14ac:dyDescent="0.3">
      <c r="A15" s="10" t="s">
        <v>79</v>
      </c>
      <c r="C15" s="11"/>
      <c r="D15" s="58"/>
      <c r="E15" s="58"/>
    </row>
    <row r="17" spans="1:11" ht="69" customHeight="1" x14ac:dyDescent="0.3">
      <c r="A17" s="100"/>
      <c r="B17" s="94" t="s">
        <v>94</v>
      </c>
      <c r="C17" s="95"/>
      <c r="D17" s="95"/>
      <c r="E17" s="95"/>
      <c r="F17" s="95"/>
      <c r="G17" s="95"/>
      <c r="H17" s="95"/>
      <c r="I17" s="95"/>
      <c r="J17" s="95"/>
      <c r="K17" s="96"/>
    </row>
    <row r="18" spans="1:11" ht="39.75" customHeight="1" x14ac:dyDescent="0.3">
      <c r="A18" s="100"/>
      <c r="B18" s="97"/>
      <c r="C18" s="98"/>
      <c r="D18" s="98"/>
      <c r="E18" s="98"/>
      <c r="F18" s="98"/>
      <c r="G18" s="98"/>
      <c r="H18" s="98"/>
      <c r="I18" s="98"/>
      <c r="J18" s="98"/>
      <c r="K18" s="99"/>
    </row>
  </sheetData>
  <mergeCells count="3">
    <mergeCell ref="A2:H2"/>
    <mergeCell ref="B17:K18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2022-03-10T09:25:28Z</cp:lastPrinted>
  <dcterms:created xsi:type="dcterms:W3CDTF">2017-02-17T02:24:45Z</dcterms:created>
  <dcterms:modified xsi:type="dcterms:W3CDTF">2022-03-11T09:14:02Z</dcterms:modified>
</cp:coreProperties>
</file>